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5150" windowHeight="7650" tabRatio="926"/>
  </bookViews>
  <sheets>
    <sheet name="List of MS" sheetId="46" r:id="rId1"/>
    <sheet name="Sheet1" sheetId="47" state="hidden" r:id="rId2"/>
    <sheet name="Bindup 81" sheetId="48" state="hidden" r:id="rId3"/>
  </sheets>
  <definedNames>
    <definedName name="_xlnm._FilterDatabase" localSheetId="0" hidden="1">'List of MS'!$A$3:$V$359</definedName>
    <definedName name="_xlnm.Print_Area" localSheetId="2">'Bindup 81'!$A$1:$V$91</definedName>
    <definedName name="_xlnm.Print_Area" localSheetId="0">'List of MS'!$A$1:$V$363</definedName>
    <definedName name="_xlnm.Print_Titles" localSheetId="2">'Bindup 81'!$2:$4</definedName>
    <definedName name="_xlnm.Print_Titles" localSheetId="0">'List of MS'!$3:$5</definedName>
  </definedNames>
  <calcPr calcId="125725"/>
</workbook>
</file>

<file path=xl/calcChain.xml><?xml version="1.0" encoding="utf-8"?>
<calcChain xmlns="http://schemas.openxmlformats.org/spreadsheetml/2006/main">
  <c r="C20" i="47"/>
  <c r="C19"/>
  <c r="M9" l="1"/>
  <c r="L9"/>
  <c r="N8"/>
  <c r="I89" i="48"/>
  <c r="I86"/>
  <c r="J86"/>
  <c r="K86"/>
  <c r="L86"/>
  <c r="M86"/>
  <c r="N86"/>
  <c r="O86"/>
  <c r="P86"/>
  <c r="Q86"/>
  <c r="R86"/>
  <c r="S86"/>
  <c r="G86"/>
  <c r="O28" i="47"/>
  <c r="M37"/>
  <c r="M36"/>
  <c r="K34"/>
  <c r="N29"/>
  <c r="O18" l="1"/>
  <c r="I20"/>
  <c r="O26"/>
  <c r="O27" s="1"/>
  <c r="I28" l="1"/>
  <c r="I29" s="1"/>
  <c r="I4" l="1"/>
  <c r="I3" l="1"/>
  <c r="I5" s="1"/>
  <c r="I229" i="46" l="1"/>
  <c r="I230"/>
  <c r="I228"/>
  <c r="I342"/>
  <c r="I93"/>
  <c r="I92"/>
  <c r="I91"/>
  <c r="I90"/>
  <c r="I89"/>
  <c r="I88"/>
  <c r="I87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57"/>
  <c r="I356"/>
  <c r="I355"/>
  <c r="I354"/>
  <c r="I238"/>
  <c r="I237"/>
  <c r="I236"/>
  <c r="I235"/>
  <c r="I234"/>
  <c r="I233"/>
  <c r="I232"/>
  <c r="I231"/>
  <c r="I227"/>
  <c r="I226"/>
  <c r="I225"/>
  <c r="I176"/>
  <c r="I175"/>
  <c r="I174"/>
  <c r="I211"/>
  <c r="I210"/>
  <c r="I209"/>
  <c r="I208"/>
  <c r="I207"/>
  <c r="I206"/>
  <c r="I205"/>
  <c r="I204"/>
  <c r="I203"/>
  <c r="I202"/>
  <c r="I201"/>
  <c r="I200"/>
  <c r="I199"/>
  <c r="I198"/>
  <c r="I197"/>
  <c r="I195"/>
  <c r="I196"/>
  <c r="I194"/>
  <c r="I193"/>
  <c r="I192"/>
  <c r="I191"/>
  <c r="I190"/>
  <c r="I189"/>
  <c r="I188"/>
  <c r="I185"/>
  <c r="I184"/>
  <c r="I183"/>
  <c r="I182"/>
  <c r="I181"/>
  <c r="I180"/>
  <c r="I179"/>
  <c r="I178"/>
  <c r="I177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341"/>
  <c r="I340"/>
  <c r="I339"/>
  <c r="I338"/>
  <c r="I337"/>
  <c r="I336"/>
  <c r="I335"/>
  <c r="I334"/>
  <c r="I333"/>
  <c r="I332"/>
  <c r="I331"/>
  <c r="I330"/>
  <c r="I329"/>
  <c r="I328"/>
  <c r="I327"/>
  <c r="I326"/>
  <c r="I309"/>
  <c r="I308"/>
  <c r="I307"/>
  <c r="I306"/>
  <c r="I304"/>
  <c r="I303"/>
  <c r="I302"/>
  <c r="I301"/>
  <c r="I300"/>
  <c r="I299"/>
  <c r="I298"/>
  <c r="I297"/>
  <c r="I296"/>
  <c r="I295"/>
  <c r="I294"/>
  <c r="I293"/>
  <c r="I292"/>
  <c r="I290"/>
  <c r="I289"/>
  <c r="I288"/>
  <c r="I287"/>
  <c r="I286"/>
  <c r="I285"/>
  <c r="I282"/>
  <c r="I281"/>
  <c r="I280"/>
  <c r="I277"/>
  <c r="I276"/>
  <c r="I275"/>
  <c r="I274"/>
  <c r="I273"/>
  <c r="I272"/>
  <c r="I19"/>
  <c r="I18"/>
  <c r="I17"/>
  <c r="I16"/>
  <c r="I15"/>
  <c r="I14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256"/>
  <c r="I255"/>
  <c r="I254"/>
  <c r="I253"/>
  <c r="I252"/>
  <c r="I251"/>
  <c r="I250"/>
  <c r="I249"/>
  <c r="I248"/>
  <c r="I247"/>
  <c r="I246"/>
  <c r="I245"/>
  <c r="I37" l="1"/>
  <c r="I36"/>
  <c r="I35"/>
  <c r="I34"/>
  <c r="I33"/>
  <c r="I32"/>
  <c r="I31"/>
  <c r="I30"/>
  <c r="I29"/>
  <c r="I28"/>
  <c r="I27"/>
  <c r="I26"/>
  <c r="I25"/>
  <c r="I24"/>
  <c r="I23"/>
  <c r="I22"/>
  <c r="I21"/>
  <c r="I349"/>
  <c r="I348"/>
  <c r="I347"/>
  <c r="I346"/>
  <c r="I345"/>
  <c r="I344"/>
  <c r="I343"/>
  <c r="I153"/>
  <c r="I154"/>
  <c r="I152"/>
  <c r="I224"/>
  <c r="I223"/>
  <c r="I221"/>
  <c r="I222"/>
  <c r="I220"/>
  <c r="I218"/>
  <c r="I219"/>
  <c r="I217"/>
  <c r="I151"/>
  <c r="I150"/>
  <c r="I149"/>
  <c r="I148"/>
  <c r="I147"/>
  <c r="I146"/>
  <c r="I144"/>
  <c r="I145"/>
  <c r="I143"/>
  <c r="I324"/>
  <c r="I323"/>
  <c r="I322"/>
  <c r="I321"/>
  <c r="I320"/>
  <c r="I319"/>
  <c r="I318"/>
  <c r="I317"/>
  <c r="I316"/>
  <c r="I315"/>
  <c r="I314"/>
  <c r="I313"/>
  <c r="I312"/>
  <c r="I311"/>
  <c r="I268"/>
  <c r="I269"/>
  <c r="I267"/>
  <c r="I266"/>
  <c r="I265"/>
  <c r="I264"/>
  <c r="I263"/>
  <c r="I261"/>
  <c r="I262"/>
  <c r="I260"/>
  <c r="I258"/>
  <c r="I259"/>
  <c r="I257"/>
  <c r="I13"/>
  <c r="I12"/>
  <c r="I10"/>
  <c r="I11"/>
  <c r="I9"/>
  <c r="I7"/>
  <c r="I8"/>
  <c r="I6"/>
  <c r="I102"/>
  <c r="I101"/>
  <c r="I100"/>
  <c r="I99"/>
  <c r="I97"/>
  <c r="I98"/>
  <c r="I96"/>
  <c r="I243"/>
  <c r="I244"/>
  <c r="I242"/>
  <c r="I241"/>
  <c r="I240"/>
  <c r="I359" l="1"/>
  <c r="K359" l="1"/>
  <c r="L359"/>
  <c r="M359"/>
  <c r="N359"/>
  <c r="O359"/>
  <c r="P359"/>
  <c r="Q359"/>
  <c r="R359"/>
  <c r="S359"/>
  <c r="T359"/>
  <c r="U359"/>
  <c r="J359"/>
  <c r="G359" l="1"/>
</calcChain>
</file>

<file path=xl/sharedStrings.xml><?xml version="1.0" encoding="utf-8"?>
<sst xmlns="http://schemas.openxmlformats.org/spreadsheetml/2006/main" count="3263" uniqueCount="1094">
  <si>
    <t>Physical Status</t>
  </si>
  <si>
    <t>Remarks</t>
  </si>
  <si>
    <t>Session</t>
  </si>
  <si>
    <t>Not Start</t>
  </si>
  <si>
    <t>PL</t>
  </si>
  <si>
    <t>LL</t>
  </si>
  <si>
    <t>RL</t>
  </si>
  <si>
    <t>Inaugurated</t>
  </si>
  <si>
    <t>Patna East</t>
  </si>
  <si>
    <t>2009-10</t>
  </si>
  <si>
    <t>2010-11</t>
  </si>
  <si>
    <t>Patna West</t>
  </si>
  <si>
    <t>Magadh</t>
  </si>
  <si>
    <t>Land Problem</t>
  </si>
  <si>
    <t>Land not available</t>
  </si>
  <si>
    <t>Munger</t>
  </si>
  <si>
    <t>Bhagalpur</t>
  </si>
  <si>
    <t>Purnea</t>
  </si>
  <si>
    <t>Tirhut East</t>
  </si>
  <si>
    <t>Tirhut West</t>
  </si>
  <si>
    <t>Darbhanga</t>
  </si>
  <si>
    <t>Saran</t>
  </si>
  <si>
    <t>Total Schools</t>
  </si>
  <si>
    <t>BSEIDC, Patna</t>
  </si>
  <si>
    <t>Sl. NO.</t>
  </si>
  <si>
    <t>Group no</t>
  </si>
  <si>
    <t>District</t>
  </si>
  <si>
    <t>Block</t>
  </si>
  <si>
    <t>SN</t>
  </si>
  <si>
    <t>Name Of School</t>
  </si>
  <si>
    <t>LAY OUT</t>
  </si>
  <si>
    <t>FOUND ATION</t>
  </si>
  <si>
    <t>Ground Floor</t>
  </si>
  <si>
    <t>First Floor</t>
  </si>
  <si>
    <t>FINI SHING</t>
  </si>
  <si>
    <t>COMP LETE</t>
  </si>
  <si>
    <t>LL.</t>
  </si>
  <si>
    <t>RL.</t>
  </si>
  <si>
    <t xml:space="preserve">MS-1 </t>
  </si>
  <si>
    <t>सहरसा</t>
  </si>
  <si>
    <t>सोनबरसा</t>
  </si>
  <si>
    <t>High School Sonbarsha</t>
  </si>
  <si>
    <t>Govt. Basic School Surath</t>
  </si>
  <si>
    <t>Attar Kataiya</t>
  </si>
  <si>
    <t>High School Menha</t>
  </si>
  <si>
    <t>MS-2</t>
  </si>
  <si>
    <t>मधेपुरा</t>
  </si>
  <si>
    <t>कुमारखंड</t>
  </si>
  <si>
    <t>High School Kumarkhand</t>
  </si>
  <si>
    <t>Shiv Nandan Pd.+2 School</t>
  </si>
  <si>
    <t>आलमनगर</t>
  </si>
  <si>
    <t>A.K.M. H/S Shah Alam Nagar</t>
  </si>
  <si>
    <t>MS-3</t>
  </si>
  <si>
    <t>सुपौल</t>
  </si>
  <si>
    <t>त्रिवेणीगंज</t>
  </si>
  <si>
    <t>M/S.Daparkha</t>
  </si>
  <si>
    <t>बसंतपुर</t>
  </si>
  <si>
    <t>H/S.Hirdya Nagar</t>
  </si>
  <si>
    <t xml:space="preserve">MS-163 </t>
  </si>
  <si>
    <t>किशनपुर</t>
  </si>
  <si>
    <t>H/S, Kishanpur</t>
  </si>
  <si>
    <t>H/S, Sukhpur</t>
  </si>
  <si>
    <t>पिपरा</t>
  </si>
  <si>
    <t>Govt. Basic School, Basaha</t>
  </si>
  <si>
    <t xml:space="preserve">MS-164 </t>
  </si>
  <si>
    <t>राघोपुर</t>
  </si>
  <si>
    <t>L.S. H/S, Simrahi Bazar, Raghopur</t>
  </si>
  <si>
    <t>प्रतापगंज</t>
  </si>
  <si>
    <t>Public H/S, Pratapganj</t>
  </si>
  <si>
    <t>छातापुर</t>
  </si>
  <si>
    <t>S.S. H/S, Sukhpur</t>
  </si>
  <si>
    <t xml:space="preserve">MS-165 </t>
  </si>
  <si>
    <t>सरायगढ़ भपटियाही</t>
  </si>
  <si>
    <t>B.G H/S, Bhaptiyahi</t>
  </si>
  <si>
    <t>MS-29</t>
  </si>
  <si>
    <t>मुजफ्फरपुर</t>
  </si>
  <si>
    <t>Kurhni</t>
  </si>
  <si>
    <t>HS Chhajan Mohini</t>
  </si>
  <si>
    <t>सकरा</t>
  </si>
  <si>
    <t>Govt. Basic School, Rapeura</t>
  </si>
  <si>
    <t>मुशहरी</t>
  </si>
  <si>
    <t>H/S.Meghmath</t>
  </si>
  <si>
    <t xml:space="preserve">MS-30 </t>
  </si>
  <si>
    <t>वैशाली</t>
  </si>
  <si>
    <t>जन्दाहा</t>
  </si>
  <si>
    <t>R.B.S.Loma</t>
  </si>
  <si>
    <t>पातेपुर</t>
  </si>
  <si>
    <t>Govt. Basic School Bardiha</t>
  </si>
  <si>
    <t>हाजीपुर</t>
  </si>
  <si>
    <t>Govt. Basic School Jagdishpur</t>
  </si>
  <si>
    <t>महुआ</t>
  </si>
  <si>
    <t>M.S Singhara</t>
  </si>
  <si>
    <t xml:space="preserve">MS-31 </t>
  </si>
  <si>
    <t>पूर्वी चंपारण</t>
  </si>
  <si>
    <t>कल्यानपुर</t>
  </si>
  <si>
    <t>Govt. Basic School Madhopur Govind</t>
  </si>
  <si>
    <t>चकिया</t>
  </si>
  <si>
    <t>B.A.A.P. H/S. Barachakia</t>
  </si>
  <si>
    <t>MS-32</t>
  </si>
  <si>
    <t>पश्चिम चम्पारण</t>
  </si>
  <si>
    <t>बगहा-1</t>
  </si>
  <si>
    <t>Govt. Basic School Patilar</t>
  </si>
  <si>
    <t>नरकटियागंज</t>
  </si>
  <si>
    <t>H/S. Mathura Gokhula</t>
  </si>
  <si>
    <t>मझौलिया</t>
  </si>
  <si>
    <t>Govt. Basic School Mahna Mirjapur</t>
  </si>
  <si>
    <t>MS-33</t>
  </si>
  <si>
    <t>सीतामढी</t>
  </si>
  <si>
    <t>रून्‍नीसैदपुर</t>
  </si>
  <si>
    <t>H./S.Morsand</t>
  </si>
  <si>
    <t>H/S. Sonbarsha</t>
  </si>
  <si>
    <t>MS-34</t>
  </si>
  <si>
    <t>शिवहर</t>
  </si>
  <si>
    <t>तरियानी</t>
  </si>
  <si>
    <t>H.S.Taiyari</t>
  </si>
  <si>
    <t>Govt. Basic School Bishahi</t>
  </si>
  <si>
    <t>Painting done, Inside Finishing going on</t>
  </si>
  <si>
    <t>पुरनहिया</t>
  </si>
  <si>
    <t>H/S. Sonoul Sultan</t>
  </si>
  <si>
    <t xml:space="preserve">MS-109 </t>
  </si>
  <si>
    <t>T.R.S.S. H/S Jurawanpur</t>
  </si>
  <si>
    <t>महनार</t>
  </si>
  <si>
    <t>Govt. Basic School, Karnauti</t>
  </si>
  <si>
    <t>बिदुपुर</t>
  </si>
  <si>
    <t>Govt. Basic School, Chechar</t>
  </si>
  <si>
    <t>MS-110</t>
  </si>
  <si>
    <t>H.S H/S, Chintamanipur</t>
  </si>
  <si>
    <t>पतेर्ही बेलसर</t>
  </si>
  <si>
    <t>Govt. Basic School, Surhattha</t>
  </si>
  <si>
    <t>लालगंज</t>
  </si>
  <si>
    <t>Govt. Basic School, Michagadh</t>
  </si>
  <si>
    <t xml:space="preserve">MS-111 </t>
  </si>
  <si>
    <t>भगवानपुर</t>
  </si>
  <si>
    <t>Govt. Basic School, Warispur</t>
  </si>
  <si>
    <t>गोरौल</t>
  </si>
  <si>
    <t>Govt. Basic School, Kanhauli</t>
  </si>
  <si>
    <t>चेहरा कलां</t>
  </si>
  <si>
    <t>B.N. H/S, Sehan</t>
  </si>
  <si>
    <t xml:space="preserve">MS-112 </t>
  </si>
  <si>
    <t>राजा पाकर</t>
  </si>
  <si>
    <t>Govt. Basic School, Narayanpur</t>
  </si>
  <si>
    <t>देसरी</t>
  </si>
  <si>
    <t>S.G.B.B.A.S. H/S, Bhatauliya</t>
  </si>
  <si>
    <t>सहदे बुज़ुर्ग</t>
  </si>
  <si>
    <t>Gandhi H/S, Sahadai Buzurg</t>
  </si>
  <si>
    <t>MS-120</t>
  </si>
  <si>
    <t>रीगा</t>
  </si>
  <si>
    <t>T.R.N.H.S, Sahbajpur Kharsan</t>
  </si>
  <si>
    <t>परसौनी</t>
  </si>
  <si>
    <t>Govt. Basic School, Raghopur Bhakhari</t>
  </si>
  <si>
    <t>बेलसंड</t>
  </si>
  <si>
    <t>Govt. Basic School, Machi Bhandari</t>
  </si>
  <si>
    <t>Not Started,</t>
  </si>
  <si>
    <t xml:space="preserve">MS-121 </t>
  </si>
  <si>
    <t>नानपुर</t>
  </si>
  <si>
    <t>Govt. Basic School, Janipur</t>
  </si>
  <si>
    <t>चोरौत</t>
  </si>
  <si>
    <t>S.L.N.S H/S, Chorout</t>
  </si>
  <si>
    <t>सुरसंड</t>
  </si>
  <si>
    <t>Saryu H/S, Sursand</t>
  </si>
  <si>
    <t xml:space="preserve">MS-122 </t>
  </si>
  <si>
    <t>बाजपट्टी</t>
  </si>
  <si>
    <t>S.R.P.N. H/S, Bajpatti</t>
  </si>
  <si>
    <t>मेजरगंज</t>
  </si>
  <si>
    <t>J.B. H/S, Majorganj</t>
  </si>
  <si>
    <t>परिहार</t>
  </si>
  <si>
    <t>S.G. H/S, Parihar</t>
  </si>
  <si>
    <t>MS-123</t>
  </si>
  <si>
    <t>पिपराकोठी</t>
  </si>
  <si>
    <t>Govt. Basic School, Piprakothi</t>
  </si>
  <si>
    <t>कोटवा</t>
  </si>
  <si>
    <t>H/S, Machh-agargawa</t>
  </si>
  <si>
    <t xml:space="preserve">MS-124 </t>
  </si>
  <si>
    <t>मेहसी</t>
  </si>
  <si>
    <t>High School, Mehsi</t>
  </si>
  <si>
    <t>Plaster going on</t>
  </si>
  <si>
    <t>केशरिया</t>
  </si>
  <si>
    <t>High School, Kesariya</t>
  </si>
  <si>
    <t xml:space="preserve">MS-125 </t>
  </si>
  <si>
    <t>तुरकौलिया</t>
  </si>
  <si>
    <t>S.R.R. H/S, Turkaulia</t>
  </si>
  <si>
    <t>सुगौली</t>
  </si>
  <si>
    <t>Nand High School, Sugauli</t>
  </si>
  <si>
    <t>बंजरिया</t>
  </si>
  <si>
    <t>H/S, Mokhlishpur</t>
  </si>
  <si>
    <t xml:space="preserve">MS-126 </t>
  </si>
  <si>
    <t>रक्सौल</t>
  </si>
  <si>
    <t>H/S, Purandara Bhelahi</t>
  </si>
  <si>
    <t>रामगढवा</t>
  </si>
  <si>
    <t>Govt. Basic School, Siswaniya</t>
  </si>
  <si>
    <t>छौङादानो</t>
  </si>
  <si>
    <t>H/S, Chhoradano</t>
  </si>
  <si>
    <t xml:space="preserve">MS-127 </t>
  </si>
  <si>
    <t>आदापुर</t>
  </si>
  <si>
    <t>Govt. Basic School, Bhawanati</t>
  </si>
  <si>
    <t>घोङासहन</t>
  </si>
  <si>
    <t>Govt. Basic School, Bhelwa Circle</t>
  </si>
  <si>
    <t>ढाका</t>
  </si>
  <si>
    <t>H/S, Dhaka</t>
  </si>
  <si>
    <t xml:space="preserve">MS-128 </t>
  </si>
  <si>
    <t>फेनहारा</t>
  </si>
  <si>
    <t>H/S, Phenhara</t>
  </si>
  <si>
    <t>चिरैया</t>
  </si>
  <si>
    <t>M.S. H/S, Chiraiya</t>
  </si>
  <si>
    <t>पताहि</t>
  </si>
  <si>
    <t>H/S, Patahi</t>
  </si>
  <si>
    <t xml:space="preserve">MS-129 </t>
  </si>
  <si>
    <t>मधुबन</t>
  </si>
  <si>
    <t>H/S, Madhuban</t>
  </si>
  <si>
    <t>plaster done, rest work in progress</t>
  </si>
  <si>
    <t>तेतरिया</t>
  </si>
  <si>
    <t>H/S, Tetaria</t>
  </si>
  <si>
    <t>पकङीदयाल</t>
  </si>
  <si>
    <t>H/S, Barkawan</t>
  </si>
  <si>
    <t xml:space="preserve">MS-130 </t>
  </si>
  <si>
    <t>अरेराज</t>
  </si>
  <si>
    <t>H/S, Areraj</t>
  </si>
  <si>
    <t>संग्रामपुर</t>
  </si>
  <si>
    <t>H/S, Sangrampur</t>
  </si>
  <si>
    <t xml:space="preserve">MS-131 </t>
  </si>
  <si>
    <t>हरसिद्धि</t>
  </si>
  <si>
    <t>Govt. Basic School, Kritpur Mathiya</t>
  </si>
  <si>
    <t>पहाङपुर</t>
  </si>
  <si>
    <t>Govt. Basic School, Baluahar Siddhi</t>
  </si>
  <si>
    <t xml:space="preserve">MS-185 </t>
  </si>
  <si>
    <t>बैरिया</t>
  </si>
  <si>
    <t>H/S, Bathna</t>
  </si>
  <si>
    <t>ठकराहा</t>
  </si>
  <si>
    <t>G.M. H/S, Thakaraha</t>
  </si>
  <si>
    <t>भितहां</t>
  </si>
  <si>
    <t>H/S. Ajaynagar Rerha</t>
  </si>
  <si>
    <t xml:space="preserve">MS-186 </t>
  </si>
  <si>
    <t>नौतन</t>
  </si>
  <si>
    <t>Janta H/S, Telua</t>
  </si>
  <si>
    <t>बेतिया</t>
  </si>
  <si>
    <t>B.H.S.S, Bettiah</t>
  </si>
  <si>
    <t>MS-187</t>
  </si>
  <si>
    <t>योगापट्टी</t>
  </si>
  <si>
    <t>Govt. Basic School, Balua</t>
  </si>
  <si>
    <t>चनपटिया</t>
  </si>
  <si>
    <t>Govt. Basic School, Chaubetola</t>
  </si>
  <si>
    <t>सिकटा</t>
  </si>
  <si>
    <t>Janta H/S, Sikta</t>
  </si>
  <si>
    <t xml:space="preserve">MS-188 </t>
  </si>
  <si>
    <t>रामनगर</t>
  </si>
  <si>
    <t>H/S, Harinagar</t>
  </si>
  <si>
    <t>लौरिया</t>
  </si>
  <si>
    <t>A.H. H/S, Bagahi</t>
  </si>
  <si>
    <t xml:space="preserve">MS-189 </t>
  </si>
  <si>
    <t>पिपरासी</t>
  </si>
  <si>
    <t>Govt. Basic School, Manjhariya</t>
  </si>
  <si>
    <t>मधुबनी</t>
  </si>
  <si>
    <t>M/S, Tamkuhwa</t>
  </si>
  <si>
    <t>MS-190</t>
  </si>
  <si>
    <t>गौनाहा</t>
  </si>
  <si>
    <t>Govt. Basic School, Bhithakha</t>
  </si>
  <si>
    <t>मैनाटांड</t>
  </si>
  <si>
    <t>R.S. H/S, Rampurwa</t>
  </si>
  <si>
    <t xml:space="preserve">MS-9 </t>
  </si>
  <si>
    <t>दरभंगा</t>
  </si>
  <si>
    <t>बहादुरपुर</t>
  </si>
  <si>
    <t>Govt. Basic School Ughara</t>
  </si>
  <si>
    <t>बहेरी</t>
  </si>
  <si>
    <t>Govt. Basic School Machchhi</t>
  </si>
  <si>
    <t>H/S,Atihar</t>
  </si>
  <si>
    <t xml:space="preserve">MS-10 </t>
  </si>
  <si>
    <t>बेनीपट्टी</t>
  </si>
  <si>
    <t>Govt. Basic School Shahpur</t>
  </si>
  <si>
    <t>अंधराठाढ़ी</t>
  </si>
  <si>
    <t>H/S.Andhra Thari</t>
  </si>
  <si>
    <t xml:space="preserve">MS-11 </t>
  </si>
  <si>
    <t>समस्तीपुर</t>
  </si>
  <si>
    <t>कलयानपुर</t>
  </si>
  <si>
    <t>Govt. Basic School,Janardanpur</t>
  </si>
  <si>
    <t>Govt. Basic School,Chatauna</t>
  </si>
  <si>
    <t>MS-113</t>
  </si>
  <si>
    <t>बासोपट्टी</t>
  </si>
  <si>
    <t>Govt. Basic School, Sukhasi</t>
  </si>
  <si>
    <t>बिस्फी</t>
  </si>
  <si>
    <t>Govt. Basic School, Simari</t>
  </si>
  <si>
    <t xml:space="preserve">MS-114 </t>
  </si>
  <si>
    <t>हरलाखी</t>
  </si>
  <si>
    <t>Govt. Basic School, Hisar</t>
  </si>
  <si>
    <t>मधवापुर</t>
  </si>
  <si>
    <t>Govt. Basic School, Rema</t>
  </si>
  <si>
    <t xml:space="preserve">MS-115 </t>
  </si>
  <si>
    <t>झंझारपुर</t>
  </si>
  <si>
    <t>Kejriwal H/S, Jhanjharpur</t>
  </si>
  <si>
    <t>लखनौर</t>
  </si>
  <si>
    <t>High School, Lakhnaur</t>
  </si>
  <si>
    <t>मधेपुर</t>
  </si>
  <si>
    <t>High School, Madhepur</t>
  </si>
  <si>
    <t xml:space="preserve">MS-116 </t>
  </si>
  <si>
    <t>बाबूबरही</t>
  </si>
  <si>
    <t>J.N. H/S, Babubarhi</t>
  </si>
  <si>
    <t>पंडौल</t>
  </si>
  <si>
    <t>Govt. Basic School, Maukarampur</t>
  </si>
  <si>
    <t>राजनगर</t>
  </si>
  <si>
    <t>Govt. Basic School, Nakati</t>
  </si>
  <si>
    <t xml:space="preserve">MS-117 </t>
  </si>
  <si>
    <t>घोघरडीहा</t>
  </si>
  <si>
    <t>High School, Devadh</t>
  </si>
  <si>
    <t>लौकही</t>
  </si>
  <si>
    <t>High School, Laukhi</t>
  </si>
  <si>
    <t>फुलपरास</t>
  </si>
  <si>
    <t>High School, Phulparas</t>
  </si>
  <si>
    <t xml:space="preserve">MS-118 </t>
  </si>
  <si>
    <t>जयनगर</t>
  </si>
  <si>
    <t>High School, Jainagar</t>
  </si>
  <si>
    <t>कलुआही</t>
  </si>
  <si>
    <t>High School, Narar</t>
  </si>
  <si>
    <t>खजौली</t>
  </si>
  <si>
    <t>High School, Khajauli</t>
  </si>
  <si>
    <t xml:space="preserve">MS-119 </t>
  </si>
  <si>
    <t>खुटौना</t>
  </si>
  <si>
    <t>High School, Khutauna</t>
  </si>
  <si>
    <t>लदनिया</t>
  </si>
  <si>
    <t>High School, Matha Ladania</t>
  </si>
  <si>
    <t xml:space="preserve">MS-196 </t>
  </si>
  <si>
    <t>उजियारपुर</t>
  </si>
  <si>
    <t>Govt. Basic School, Kariyara</t>
  </si>
  <si>
    <t>मोरवा</t>
  </si>
  <si>
    <t>Govt. Basic School, Mariya</t>
  </si>
  <si>
    <t>रोसरा</t>
  </si>
  <si>
    <t>Govt. Basic School, Dharmpur</t>
  </si>
  <si>
    <t>MS-197</t>
  </si>
  <si>
    <t>दलसिंघसराय</t>
  </si>
  <si>
    <t>Govt. Basic School, Salkhani</t>
  </si>
  <si>
    <t>बिभुतिपुर</t>
  </si>
  <si>
    <t>L.L. H/S, Sirsi</t>
  </si>
  <si>
    <t xml:space="preserve">MS-198 </t>
  </si>
  <si>
    <t>बेनीपुर</t>
  </si>
  <si>
    <t>Jayanand H/S. Bahera</t>
  </si>
  <si>
    <t>किरतपुर</t>
  </si>
  <si>
    <t>H/S, Rasiyari</t>
  </si>
  <si>
    <t xml:space="preserve">MS-199 </t>
  </si>
  <si>
    <t>घनश्यामपुर</t>
  </si>
  <si>
    <t>Janta H/S, Shivnagar Gah</t>
  </si>
  <si>
    <t>गौरबौरम</t>
  </si>
  <si>
    <t>H/S, Azi</t>
  </si>
  <si>
    <t xml:space="preserve">MS-200 </t>
  </si>
  <si>
    <t>केवटी</t>
  </si>
  <si>
    <t>R.J. H/S, Keoti Baubari</t>
  </si>
  <si>
    <t>जाले</t>
  </si>
  <si>
    <t>Govt. Basic School, Daughara</t>
  </si>
  <si>
    <t xml:space="preserve">MS-201 </t>
  </si>
  <si>
    <t>तारडीह</t>
  </si>
  <si>
    <t>मनीगाछी</t>
  </si>
  <si>
    <t>High School, Nehra</t>
  </si>
  <si>
    <t xml:space="preserve">MS-202 </t>
  </si>
  <si>
    <t>हायाघाट</t>
  </si>
  <si>
    <t>सिंघवारा</t>
  </si>
  <si>
    <t>Govt. Basic School, Haripur Ladaur</t>
  </si>
  <si>
    <t>हनुमाननगर</t>
  </si>
  <si>
    <t>Govt. Basic School, Goraipatti</t>
  </si>
  <si>
    <t xml:space="preserve">MS-203 </t>
  </si>
  <si>
    <t>कुशेश्वर स्थान पूर्वी</t>
  </si>
  <si>
    <t>S.K. H/S, Kusheshwar Asthan</t>
  </si>
  <si>
    <t>कुशेश्वर स्थान</t>
  </si>
  <si>
    <t>G.P. H/S, Bhahar</t>
  </si>
  <si>
    <t>बिरौल</t>
  </si>
  <si>
    <t>Onkar H/S, Supaul Bazar</t>
  </si>
  <si>
    <t xml:space="preserve">MS-12 </t>
  </si>
  <si>
    <t>पटना</t>
  </si>
  <si>
    <t>मसौढी</t>
  </si>
  <si>
    <t>H/S.Masaurhi</t>
  </si>
  <si>
    <t>पुनपुन</t>
  </si>
  <si>
    <t>H/S.Punpun</t>
  </si>
  <si>
    <t>पालीगंज</t>
  </si>
  <si>
    <t>H/S Chandhosh</t>
  </si>
  <si>
    <t xml:space="preserve">MS-13 </t>
  </si>
  <si>
    <t>नालंदा</t>
  </si>
  <si>
    <t>अस्था'वा</t>
  </si>
  <si>
    <t>Govt. Basic School, Balwapur</t>
  </si>
  <si>
    <t>रहुई</t>
  </si>
  <si>
    <t>H/S.Mauriyachak Supasan</t>
  </si>
  <si>
    <t>हिलसा</t>
  </si>
  <si>
    <t>H/S.Hilsa</t>
  </si>
  <si>
    <t xml:space="preserve">MS-14 </t>
  </si>
  <si>
    <t>भोजपुर</t>
  </si>
  <si>
    <t>पिरो</t>
  </si>
  <si>
    <t>Govt. Basic School, Rajaiya</t>
  </si>
  <si>
    <t>तरारी</t>
  </si>
  <si>
    <t>H/S.Barkagaon</t>
  </si>
  <si>
    <t xml:space="preserve">MS-15 </t>
  </si>
  <si>
    <t>रोहतास</t>
  </si>
  <si>
    <t>सासाराम</t>
  </si>
  <si>
    <t>H/S.Takia</t>
  </si>
  <si>
    <t>करहगर</t>
  </si>
  <si>
    <t>Govt. Basic School, Sawan Bahar</t>
  </si>
  <si>
    <t xml:space="preserve">MS-16 </t>
  </si>
  <si>
    <t>बक्‍सर</t>
  </si>
  <si>
    <t>राजपुर</t>
  </si>
  <si>
    <t>H/S.Rajpur</t>
  </si>
  <si>
    <t>इटाढी</t>
  </si>
  <si>
    <t>Govt. Basic School, Unwas</t>
  </si>
  <si>
    <t xml:space="preserve">MS-17 </t>
  </si>
  <si>
    <t>भभुआ कैमूर</t>
  </si>
  <si>
    <t>मोहनियॉं</t>
  </si>
  <si>
    <t>Govt. Basic School, Mohaniya</t>
  </si>
  <si>
    <t>भभुआ</t>
  </si>
  <si>
    <t>H/S.Akhlashpur</t>
  </si>
  <si>
    <t>दुर्गावती</t>
  </si>
  <si>
    <t>H/S.Kampura</t>
  </si>
  <si>
    <t xml:space="preserve">MS-101 </t>
  </si>
  <si>
    <t>मनेर</t>
  </si>
  <si>
    <t>M.Y. H/S, Gorakhatola</t>
  </si>
  <si>
    <t>बिहटा</t>
  </si>
  <si>
    <t>R.T.P. H/S, Bihta (Anandpur)</t>
  </si>
  <si>
    <t>बिक्रम</t>
  </si>
  <si>
    <t>D.D.S. H/S, Morlawa</t>
  </si>
  <si>
    <t xml:space="preserve">MS-102 </t>
  </si>
  <si>
    <t>दानापुर</t>
  </si>
  <si>
    <t>R.G.S.S. School, khagaul</t>
  </si>
  <si>
    <t>दुलिहन बाजार</t>
  </si>
  <si>
    <t>Basidhar H/S, Bharatpur</t>
  </si>
  <si>
    <t>नौबतपुर</t>
  </si>
  <si>
    <t>Govt. H/S, Amarpur (Chiraura)</t>
  </si>
  <si>
    <t>MS-103</t>
  </si>
  <si>
    <t>धनरूआ</t>
  </si>
  <si>
    <t>H/S, Biroiyara</t>
  </si>
  <si>
    <t>खुसरुपुर</t>
  </si>
  <si>
    <t>Mahadeo H/S, Khusrupur</t>
  </si>
  <si>
    <t xml:space="preserve">MS-104 </t>
  </si>
  <si>
    <t>दनियावां</t>
  </si>
  <si>
    <t>Rajkiyakrit H/S, Daniyawa</t>
  </si>
  <si>
    <t>फतुहॉ</t>
  </si>
  <si>
    <t>A.N.S, H/S, Usfa</t>
  </si>
  <si>
    <t xml:space="preserve">MS-105 </t>
  </si>
  <si>
    <t>बेल्‍छी</t>
  </si>
  <si>
    <t>Govt. H/S, Saksohars</t>
  </si>
  <si>
    <t>मोकामा</t>
  </si>
  <si>
    <t>R.A. H/S, Mokama</t>
  </si>
  <si>
    <t>पण्‍डारक</t>
  </si>
  <si>
    <t>P.B.M. H/S, Pandark</t>
  </si>
  <si>
    <t>MS-106</t>
  </si>
  <si>
    <t>घोसवरी</t>
  </si>
  <si>
    <t>Govt. H/S, Kurmichak</t>
  </si>
  <si>
    <t>बख्तियारपुर</t>
  </si>
  <si>
    <t>Govt. H/S, Sawani</t>
  </si>
  <si>
    <t>बाढ</t>
  </si>
  <si>
    <t>Govt. H/S, Badhna</t>
  </si>
  <si>
    <t>MS-107</t>
  </si>
  <si>
    <t>Govt. Basic School, Karhansi</t>
  </si>
  <si>
    <t>चौसा</t>
  </si>
  <si>
    <t>Govt. Basic School, Saraiya</t>
  </si>
  <si>
    <t>School not locate</t>
  </si>
  <si>
    <t>डुमरॉंव</t>
  </si>
  <si>
    <t>(+2) Raj H/S, Dumraon</t>
  </si>
  <si>
    <t xml:space="preserve">MS-108 </t>
  </si>
  <si>
    <t>ब्रहम्‍पुर</t>
  </si>
  <si>
    <t>(+2) B.N. H/S, Brahampur</t>
  </si>
  <si>
    <t>सिमरी</t>
  </si>
  <si>
    <t>(+2) H/S, Simri</t>
  </si>
  <si>
    <t>केसठ</t>
  </si>
  <si>
    <t>(+2) H/S, Kesath</t>
  </si>
  <si>
    <t xml:space="preserve">MS-135 </t>
  </si>
  <si>
    <t>बरहारा</t>
  </si>
  <si>
    <t>Govt. Basic School, Barhara</t>
  </si>
  <si>
    <t>बिहिया</t>
  </si>
  <si>
    <t>(+2) H/S, Bihia</t>
  </si>
  <si>
    <t xml:space="preserve">MS-136 </t>
  </si>
  <si>
    <t>कोइलवर</t>
  </si>
  <si>
    <t>M.B. H/S, Kulhariya</t>
  </si>
  <si>
    <t>उदवंतनगर</t>
  </si>
  <si>
    <t>H/S, Udwant Nagar</t>
  </si>
  <si>
    <t>Land dispute</t>
  </si>
  <si>
    <t>चरपोखरी</t>
  </si>
  <si>
    <t>Macha H/S, Barami</t>
  </si>
  <si>
    <t xml:space="preserve">MS-137 </t>
  </si>
  <si>
    <t>साहार</t>
  </si>
  <si>
    <t>H/S, Sahar, Bhojpur</t>
  </si>
  <si>
    <t>सन्देश</t>
  </si>
  <si>
    <t>H/S, Sandesh</t>
  </si>
  <si>
    <t xml:space="preserve">MS-138 </t>
  </si>
  <si>
    <t>गरहनि</t>
  </si>
  <si>
    <t>R.D. H/S, Garhani</t>
  </si>
  <si>
    <t>अगिआव</t>
  </si>
  <si>
    <t>Govt. Basic School, Agiaon</t>
  </si>
  <si>
    <t xml:space="preserve">MS-139 </t>
  </si>
  <si>
    <t>सिलाव</t>
  </si>
  <si>
    <t>Gandhi h.s.Silaw</t>
  </si>
  <si>
    <t>राजगीर</t>
  </si>
  <si>
    <t>R.D.H.S. Rajgir</t>
  </si>
  <si>
    <t xml:space="preserve">Not Started, </t>
  </si>
  <si>
    <t xml:space="preserve">MS-140 </t>
  </si>
  <si>
    <t>कतरीसराय</t>
  </si>
  <si>
    <t>H.S. Badi</t>
  </si>
  <si>
    <t>गिरियक</t>
  </si>
  <si>
    <t>H/S, Giriak Adampur</t>
  </si>
  <si>
    <t>MS-141</t>
  </si>
  <si>
    <t>नगरनौसा</t>
  </si>
  <si>
    <t>H.S. Nagarnousa</t>
  </si>
  <si>
    <t>चण्डी</t>
  </si>
  <si>
    <t>Govt. Basic School, Kaurnawa</t>
  </si>
  <si>
    <t xml:space="preserve">MS-142 </t>
  </si>
  <si>
    <t>थरथरी</t>
  </si>
  <si>
    <t>H/S, Bhathar</t>
  </si>
  <si>
    <t>नुरसराय</t>
  </si>
  <si>
    <t>H/S, Noorsarai</t>
  </si>
  <si>
    <t xml:space="preserve">MS-143 </t>
  </si>
  <si>
    <t>ईस्लामपुर</t>
  </si>
  <si>
    <t>Govt. Basic School, Sanda</t>
  </si>
  <si>
    <t>बिन्द</t>
  </si>
  <si>
    <t>H/S, Eksara</t>
  </si>
  <si>
    <t>ए'कगरसराय</t>
  </si>
  <si>
    <t>S.S. Academy, Ekangarsarai</t>
  </si>
  <si>
    <t xml:space="preserve">MS-144 </t>
  </si>
  <si>
    <t>हरनौत</t>
  </si>
  <si>
    <t>Govt. Basic School, Gokulpur Math</t>
  </si>
  <si>
    <t>सरमेरा</t>
  </si>
  <si>
    <t>H/S, Sarmera</t>
  </si>
  <si>
    <t>H/S, Bind</t>
  </si>
  <si>
    <t xml:space="preserve">MS-145 </t>
  </si>
  <si>
    <t>अकोढ़ीगोला</t>
  </si>
  <si>
    <t>H.S. Prem Nagar, Akodhigola</t>
  </si>
  <si>
    <t>डिहरी</t>
  </si>
  <si>
    <t>H.S. Dihri-on-sone, Dehri</t>
  </si>
  <si>
    <t xml:space="preserve">MS-146 </t>
  </si>
  <si>
    <t>बिक्रमगंज</t>
  </si>
  <si>
    <t>Govt. Basic School, Kabhai</t>
  </si>
  <si>
    <t>R.R. H.S. Suryappura</t>
  </si>
  <si>
    <t>दावत</t>
  </si>
  <si>
    <t>R.P.S. H.S.Kabai, Dawath</t>
  </si>
  <si>
    <t xml:space="preserve">MS-147 </t>
  </si>
  <si>
    <t>कोचस</t>
  </si>
  <si>
    <t>H.S. Kochas</t>
  </si>
  <si>
    <t>दिनारा</t>
  </si>
  <si>
    <t>M.H.S. Basdihan, Dinara</t>
  </si>
  <si>
    <t>MS-148</t>
  </si>
  <si>
    <t>नोखा</t>
  </si>
  <si>
    <t>H.S. Garh Nokha, Nokha</t>
  </si>
  <si>
    <t>काराकाट</t>
  </si>
  <si>
    <t>S.S.D.H.S. Amauna, Karakat</t>
  </si>
  <si>
    <t>नासरीगंज</t>
  </si>
  <si>
    <t>Basant H.S. Itimiha Karma</t>
  </si>
  <si>
    <t>MS-149</t>
  </si>
  <si>
    <t>चेनारी</t>
  </si>
  <si>
    <t>R.D.G.H.S. Chenari</t>
  </si>
  <si>
    <t>शिवसागर</t>
  </si>
  <si>
    <t>S.D.H.S. Sheo Sagar</t>
  </si>
  <si>
    <t xml:space="preserve">MS-150 </t>
  </si>
  <si>
    <t>नौहट्टा</t>
  </si>
  <si>
    <t>H.S.Boulian</t>
  </si>
  <si>
    <t xml:space="preserve">MS-151 </t>
  </si>
  <si>
    <t>तिलौथु</t>
  </si>
  <si>
    <t>H.S.Tilauthu</t>
  </si>
  <si>
    <t xml:space="preserve">MS-35 </t>
  </si>
  <si>
    <t>पूर्णिया</t>
  </si>
  <si>
    <t>धमदाहा</t>
  </si>
  <si>
    <t>Govt. Basic School Purandaha</t>
  </si>
  <si>
    <t>बरहरा कोठी</t>
  </si>
  <si>
    <t>Govt. Basic School Diwrawanar</t>
  </si>
  <si>
    <t>बनमनखी</t>
  </si>
  <si>
    <t>Govt. Basic School Dheema</t>
  </si>
  <si>
    <t xml:space="preserve">MS-36 </t>
  </si>
  <si>
    <t>अररिया</t>
  </si>
  <si>
    <t>रानीगंज</t>
  </si>
  <si>
    <t>H./S.Raniganj</t>
  </si>
  <si>
    <t>फारबिसगंज</t>
  </si>
  <si>
    <t>Govt. Basic School Haripur</t>
  </si>
  <si>
    <t>भरगामा</t>
  </si>
  <si>
    <t>H/S.Bhargama</t>
  </si>
  <si>
    <t xml:space="preserve">MS-37 </t>
  </si>
  <si>
    <t>कटिहार</t>
  </si>
  <si>
    <t>कोढा</t>
  </si>
  <si>
    <t>Govt. Basic School, Gorawari</t>
  </si>
  <si>
    <t>land litigation</t>
  </si>
  <si>
    <t>P.T.T.C Musapur</t>
  </si>
  <si>
    <t>मनिहारी</t>
  </si>
  <si>
    <t>H/S.Nawabganj</t>
  </si>
  <si>
    <t xml:space="preserve">MS-38 </t>
  </si>
  <si>
    <t>किशनगंज</t>
  </si>
  <si>
    <t>दिघलबैंक</t>
  </si>
  <si>
    <t>H/S. Tulsiya</t>
  </si>
  <si>
    <t>ठाकुरगंज</t>
  </si>
  <si>
    <t>H/S. Thakurganj</t>
  </si>
  <si>
    <t xml:space="preserve">MS-166 </t>
  </si>
  <si>
    <t>पूर्णिया पूर्व</t>
  </si>
  <si>
    <t>Govt. Basic School, Chadirjiganj</t>
  </si>
  <si>
    <t>कृत्यानन्द नगर</t>
  </si>
  <si>
    <t>Govt. Basic School, Kalyanpur</t>
  </si>
  <si>
    <t>कसबा</t>
  </si>
  <si>
    <t>Govt. Basic School, Sabdalpur</t>
  </si>
  <si>
    <t xml:space="preserve">MS-167 </t>
  </si>
  <si>
    <t>जलालगढ</t>
  </si>
  <si>
    <t>N.D. Rungta H/S, Jalalgarh</t>
  </si>
  <si>
    <t>श्रीनगर</t>
  </si>
  <si>
    <t>Govt. Basic School, Srinagar</t>
  </si>
  <si>
    <t>डगरुआ</t>
  </si>
  <si>
    <t>H/S, Soura</t>
  </si>
  <si>
    <t>MS-168</t>
  </si>
  <si>
    <t>बायसी</t>
  </si>
  <si>
    <t>H/S, Baisi</t>
  </si>
  <si>
    <t>वैसा</t>
  </si>
  <si>
    <t>T.N.H/S, Piyaji</t>
  </si>
  <si>
    <t xml:space="preserve">MS-169 </t>
  </si>
  <si>
    <t>भवानीपुर</t>
  </si>
  <si>
    <t>Govt. Basic School, Barhari</t>
  </si>
  <si>
    <t>रूपौली</t>
  </si>
  <si>
    <t>Govt. Basic School, Sapaha</t>
  </si>
  <si>
    <t>MS-170</t>
  </si>
  <si>
    <t>समेली</t>
  </si>
  <si>
    <t>D.G. H/S, Krishna Ngr</t>
  </si>
  <si>
    <t>आजमनगर</t>
  </si>
  <si>
    <t>R.K. H/S, Azam Ngr</t>
  </si>
  <si>
    <t xml:space="preserve">MS-171 </t>
  </si>
  <si>
    <t>फलका</t>
  </si>
  <si>
    <t>Govt. Basic School, Mangha</t>
  </si>
  <si>
    <t>कुर्सेला</t>
  </si>
  <si>
    <t>A.P. H/S Ayodhyaganj</t>
  </si>
  <si>
    <t xml:space="preserve">MS-172 </t>
  </si>
  <si>
    <t>डंडखोरा</t>
  </si>
  <si>
    <t>SadaNand H/S, Dumaria</t>
  </si>
  <si>
    <t xml:space="preserve">MS-7 </t>
  </si>
  <si>
    <t>भागलपुर</t>
  </si>
  <si>
    <t>सन्‍हौला</t>
  </si>
  <si>
    <t>Govt. Basic School Bhuriya</t>
  </si>
  <si>
    <t>कहलगांव</t>
  </si>
  <si>
    <t>Govt. Basic School Shobhnathpur</t>
  </si>
  <si>
    <t>पिरपैती</t>
  </si>
  <si>
    <t>Govt. Basic School Panchrukhi</t>
  </si>
  <si>
    <t xml:space="preserve">MS-8 </t>
  </si>
  <si>
    <t>बांका</t>
  </si>
  <si>
    <t>कटोरिया</t>
  </si>
  <si>
    <t>Govt. Basic School Karjhausa</t>
  </si>
  <si>
    <t>बौंसी</t>
  </si>
  <si>
    <t>H/S.Maniyarpur</t>
  </si>
  <si>
    <t xml:space="preserve">MS-133 </t>
  </si>
  <si>
    <t>रजौन</t>
  </si>
  <si>
    <t>Govt. Basic School, Chilkawar</t>
  </si>
  <si>
    <t>धोरैया</t>
  </si>
  <si>
    <t>Tribhuwan Academy</t>
  </si>
  <si>
    <t>MS-204</t>
  </si>
  <si>
    <t>सबौर</t>
  </si>
  <si>
    <t>H/S, Parsadih Simri</t>
  </si>
  <si>
    <t>जगदीशपुर</t>
  </si>
  <si>
    <t>Loknath H/S, Jagdishpur</t>
  </si>
  <si>
    <t>नाथनगर</t>
  </si>
  <si>
    <t>H/S, Shapur</t>
  </si>
  <si>
    <t>MS-205</t>
  </si>
  <si>
    <t>गोराडीह</t>
  </si>
  <si>
    <t>H/S, Jamin Murhan Hat</t>
  </si>
  <si>
    <t>शाहकुण्‍ड</t>
  </si>
  <si>
    <t>Govt. Basic School, Hajipur</t>
  </si>
  <si>
    <t>सुलतानगंज</t>
  </si>
  <si>
    <t>H/S, Karharia</t>
  </si>
  <si>
    <t xml:space="preserve">MS-206 </t>
  </si>
  <si>
    <t>बिहपुर</t>
  </si>
  <si>
    <t>M.S. H/S, Bihpur</t>
  </si>
  <si>
    <t>खारीक</t>
  </si>
  <si>
    <t>Govt. Basic School, Telghi</t>
  </si>
  <si>
    <t xml:space="preserve">MS-207 </t>
  </si>
  <si>
    <t>नवगछिया</t>
  </si>
  <si>
    <t>H/S, Sahu Parbatta</t>
  </si>
  <si>
    <t>गोपालपुर</t>
  </si>
  <si>
    <t>Govt. Basic School, Tintanga</t>
  </si>
  <si>
    <t xml:space="preserve">MS-24 </t>
  </si>
  <si>
    <t>गया</t>
  </si>
  <si>
    <t>फतेहपुर</t>
  </si>
  <si>
    <t>H/S.Fatehpur</t>
  </si>
  <si>
    <t>वजीरगन्ज</t>
  </si>
  <si>
    <t>H/S.Wazirgznj</t>
  </si>
  <si>
    <t>शेरघाटी</t>
  </si>
  <si>
    <t>P.T.T.C. Sherghati</t>
  </si>
  <si>
    <t>MS-25</t>
  </si>
  <si>
    <t>औरंगाबाद</t>
  </si>
  <si>
    <t>मदनपुर</t>
  </si>
  <si>
    <t>H/S.Beri</t>
  </si>
  <si>
    <t>नबीनगर</t>
  </si>
  <si>
    <t>H/S.Nabinagar</t>
  </si>
  <si>
    <t>कुटुम्बा</t>
  </si>
  <si>
    <t>Govt. Basic School, Rampur Parsa</t>
  </si>
  <si>
    <t xml:space="preserve">MS-26 </t>
  </si>
  <si>
    <t>जहानाबाद</t>
  </si>
  <si>
    <t>मखदुमपुर</t>
  </si>
  <si>
    <t>Govt. Basic School, Meera Bigha</t>
  </si>
  <si>
    <t>plaseter going on</t>
  </si>
  <si>
    <t>हुलासगंज</t>
  </si>
  <si>
    <t>Govt. Basic School, Dogra</t>
  </si>
  <si>
    <t xml:space="preserve">MS-27 </t>
  </si>
  <si>
    <t>अरवल</t>
  </si>
  <si>
    <t>करपी</t>
  </si>
  <si>
    <t>Govt. Basic School, Pariyahi Bazar</t>
  </si>
  <si>
    <t>कलेर</t>
  </si>
  <si>
    <t>H/S.Kaler</t>
  </si>
  <si>
    <t>MS-28</t>
  </si>
  <si>
    <t>नवादा</t>
  </si>
  <si>
    <t>सिरदला</t>
  </si>
  <si>
    <t>H/S.Sirdala</t>
  </si>
  <si>
    <t>रजौली</t>
  </si>
  <si>
    <t>H/S.Chiraita</t>
  </si>
  <si>
    <t>हिसुआ</t>
  </si>
  <si>
    <t>Govt.Basic School Wagodar</t>
  </si>
  <si>
    <t xml:space="preserve">MS-152 </t>
  </si>
  <si>
    <t>कुर्था</t>
  </si>
  <si>
    <t>H/S, Kurtha</t>
  </si>
  <si>
    <t>सोनभद्र बंशी सुर्यापूर</t>
  </si>
  <si>
    <t>H/S, Khatangi</t>
  </si>
  <si>
    <t xml:space="preserve">MS-153 </t>
  </si>
  <si>
    <t>मानपुर</t>
  </si>
  <si>
    <t>H.S.Rasalpur</t>
  </si>
  <si>
    <t>बोधगया</t>
  </si>
  <si>
    <t>H.S. Bodhgaya</t>
  </si>
  <si>
    <t>बेलागन्ज</t>
  </si>
  <si>
    <t>A.H.S. Belaganj</t>
  </si>
  <si>
    <t xml:space="preserve">MS-154 </t>
  </si>
  <si>
    <t>टिकारी</t>
  </si>
  <si>
    <t>Govt. Basic School, Bhawanpur</t>
  </si>
  <si>
    <t>कोन्च</t>
  </si>
  <si>
    <t>G.H.S. Konch</t>
  </si>
  <si>
    <t>परैया</t>
  </si>
  <si>
    <t>A.H.S. Paraiya</t>
  </si>
  <si>
    <t xml:space="preserve">MS-155 </t>
  </si>
  <si>
    <t>टनकुप्पा</t>
  </si>
  <si>
    <t>Govt. Basic School, Makhdumpur</t>
  </si>
  <si>
    <t>गुरारु</t>
  </si>
  <si>
    <t>B.S.H.S. Esmailpur</t>
  </si>
  <si>
    <t xml:space="preserve">MS-156 </t>
  </si>
  <si>
    <t>डॊभी</t>
  </si>
  <si>
    <t>Govt. Basic School, Bajaura</t>
  </si>
  <si>
    <t>मोहनपुर</t>
  </si>
  <si>
    <t>H.S.Mohanpur</t>
  </si>
  <si>
    <t>बाराचट्टी</t>
  </si>
  <si>
    <t>Govt. Basic School, Pataluka</t>
  </si>
  <si>
    <t xml:space="preserve">MS-157 </t>
  </si>
  <si>
    <t>ईमामगन्ज</t>
  </si>
  <si>
    <t>Govt. Basic School, Wara</t>
  </si>
  <si>
    <t>डुमरीया</t>
  </si>
  <si>
    <t>J.H.S. Dumariya</t>
  </si>
  <si>
    <t xml:space="preserve">MS-158 </t>
  </si>
  <si>
    <t>आमस</t>
  </si>
  <si>
    <t>H.S. Amas</t>
  </si>
  <si>
    <t>गुरुआ</t>
  </si>
  <si>
    <t>H.S. Bharsanthu (Bharaundha)</t>
  </si>
  <si>
    <t>मोहडा</t>
  </si>
  <si>
    <t>Govt. Basic School, Jatian</t>
  </si>
  <si>
    <t xml:space="preserve">MS-159 </t>
  </si>
  <si>
    <t>अतरी</t>
  </si>
  <si>
    <t>H.S.Tetua</t>
  </si>
  <si>
    <t>बथानी</t>
  </si>
  <si>
    <t>Govt. Basic School, Rahui</t>
  </si>
  <si>
    <t>plaster, flooring going on</t>
  </si>
  <si>
    <t>खिजरसराय</t>
  </si>
  <si>
    <t>H.S. Khijarsarai</t>
  </si>
  <si>
    <t>MS-160</t>
  </si>
  <si>
    <t>Chandouti</t>
  </si>
  <si>
    <t>H.S. Chandaouti</t>
  </si>
  <si>
    <t xml:space="preserve">MS-161 </t>
  </si>
  <si>
    <t>घोसी</t>
  </si>
  <si>
    <t>H.S. Ghoshi</t>
  </si>
  <si>
    <t>H.S.Pandooe</t>
  </si>
  <si>
    <t xml:space="preserve">MS-162 </t>
  </si>
  <si>
    <t>मोदनगंज</t>
  </si>
  <si>
    <t>H.S. Okari, Modanganj</t>
  </si>
  <si>
    <t>रातनीफरीदपुर</t>
  </si>
  <si>
    <t>H.S. Sarta</t>
  </si>
  <si>
    <t xml:space="preserve">MS-177 </t>
  </si>
  <si>
    <t>कौवाकोल</t>
  </si>
  <si>
    <t>Govt. Basic School, Baraun Bajitpur</t>
  </si>
  <si>
    <t>रोह</t>
  </si>
  <si>
    <t>Inter School, Roh</t>
  </si>
  <si>
    <t>नारदीगंज</t>
  </si>
  <si>
    <t>Govt. Basic School, Nadariganj</t>
  </si>
  <si>
    <t xml:space="preserve">MS-178 </t>
  </si>
  <si>
    <t>वारिसलिगंज</t>
  </si>
  <si>
    <t>Govt. Basic School, Dariyapur</t>
  </si>
  <si>
    <t>काशीचक</t>
  </si>
  <si>
    <t>Inter School, Chandinawa</t>
  </si>
  <si>
    <t xml:space="preserve">MS-179 </t>
  </si>
  <si>
    <t>गोविन्‍दपुर</t>
  </si>
  <si>
    <t>Inter School, Govindpur</t>
  </si>
  <si>
    <t>पकरीबरावॉं</t>
  </si>
  <si>
    <t>Inter School, Pakribarawan</t>
  </si>
  <si>
    <t xml:space="preserve">MS-180 </t>
  </si>
  <si>
    <t>नरहट</t>
  </si>
  <si>
    <t>Inter School, Narhat</t>
  </si>
  <si>
    <t>अकबरपुर</t>
  </si>
  <si>
    <t>Govt. Basic School, Gopalpur</t>
  </si>
  <si>
    <t xml:space="preserve">MS-181 </t>
  </si>
  <si>
    <t>मेसकौर</t>
  </si>
  <si>
    <t>Inter School, Meskaur</t>
  </si>
  <si>
    <t xml:space="preserve">MS-182 </t>
  </si>
  <si>
    <t>Govt. M/S, Babhandi</t>
  </si>
  <si>
    <t>बारुन</t>
  </si>
  <si>
    <t>R.D.B. H/S, Sunderganj</t>
  </si>
  <si>
    <t xml:space="preserve">MS-183 </t>
  </si>
  <si>
    <t>देव</t>
  </si>
  <si>
    <t>Govt. Basic School, Vishnupur</t>
  </si>
  <si>
    <t>रफीगंज</t>
  </si>
  <si>
    <t>R.B.R. H/S, Rafiganj</t>
  </si>
  <si>
    <t xml:space="preserve">MS-184 </t>
  </si>
  <si>
    <t>हसपुरा</t>
  </si>
  <si>
    <t>Govt. Basic School, Dindir</t>
  </si>
  <si>
    <t xml:space="preserve">MS-18 </t>
  </si>
  <si>
    <t>मुंगेर</t>
  </si>
  <si>
    <t>धरहरा</t>
  </si>
  <si>
    <t>Govt. Basic School, Ghatwari</t>
  </si>
  <si>
    <t>हवेली खड़गपुर</t>
  </si>
  <si>
    <t>Govt. Basic School, Khand Bihari</t>
  </si>
  <si>
    <t xml:space="preserve">MS-19 </t>
  </si>
  <si>
    <t>जमुई</t>
  </si>
  <si>
    <t>चकाई</t>
  </si>
  <si>
    <t>H/S.Chakai</t>
  </si>
  <si>
    <t>खैरा</t>
  </si>
  <si>
    <t>Govt. Basic School, Dawilgadh</t>
  </si>
  <si>
    <t>सोनो</t>
  </si>
  <si>
    <t>M/S Batiya</t>
  </si>
  <si>
    <t xml:space="preserve">MS-20 </t>
  </si>
  <si>
    <t>लखीसराय</t>
  </si>
  <si>
    <t>सुर्यगढ़ा</t>
  </si>
  <si>
    <t>Govt. Basic School, Kiranpur</t>
  </si>
  <si>
    <t>हलसी</t>
  </si>
  <si>
    <t>H/S. Halsi</t>
  </si>
  <si>
    <t xml:space="preserve">MS-21 </t>
  </si>
  <si>
    <t>शेखपुरा</t>
  </si>
  <si>
    <t>बरबीघा</t>
  </si>
  <si>
    <t>Govt. Basic School Sarba</t>
  </si>
  <si>
    <t>M/S. Sheikhpura</t>
  </si>
  <si>
    <t xml:space="preserve">MS-22 </t>
  </si>
  <si>
    <t>खगड़िया</t>
  </si>
  <si>
    <t>Govt. Basic School ,Durgapur</t>
  </si>
  <si>
    <t>गोगरी</t>
  </si>
  <si>
    <t>Govt. Basic School ,Basua</t>
  </si>
  <si>
    <t xml:space="preserve">MS-23 </t>
  </si>
  <si>
    <t>बेगूसराय</t>
  </si>
  <si>
    <t>Govt. Basic School , Ulao</t>
  </si>
  <si>
    <t>गढ़पुरा</t>
  </si>
  <si>
    <t>H/S.Mortar</t>
  </si>
  <si>
    <t>नावकोठी</t>
  </si>
  <si>
    <t>H/S Samsa</t>
  </si>
  <si>
    <t xml:space="preserve">MS-132 </t>
  </si>
  <si>
    <t>चेवाड़ा</t>
  </si>
  <si>
    <t>H/S, Chewara</t>
  </si>
  <si>
    <t xml:space="preserve">MS-134 </t>
  </si>
  <si>
    <t>बलिया</t>
  </si>
  <si>
    <t>Govt. H/S, Sadanandpur</t>
  </si>
  <si>
    <t>तेघड़ा</t>
  </si>
  <si>
    <t>Govt. Basic School, Bajatpur</t>
  </si>
  <si>
    <t xml:space="preserve">MS-173 </t>
  </si>
  <si>
    <t>Janta H/S, Sataya</t>
  </si>
  <si>
    <t>सिकन्‍दरा</t>
  </si>
  <si>
    <t>J.S.P.S. H/S. Lachhuar</t>
  </si>
  <si>
    <t>इस्लामनगर अलीगंज</t>
  </si>
  <si>
    <t>M.R.P. H/S, Tajpur</t>
  </si>
  <si>
    <t xml:space="preserve">MS-174 </t>
  </si>
  <si>
    <t>बरहट</t>
  </si>
  <si>
    <t>Govt. Basic School, Barhat</t>
  </si>
  <si>
    <t>लक्ष्‍मीपुर</t>
  </si>
  <si>
    <t>Govt. Basic School, Kajinhara</t>
  </si>
  <si>
    <t>MS-175</t>
  </si>
  <si>
    <t>गिद्धौर</t>
  </si>
  <si>
    <t>M.C.Vidya Mandir, Gidhour</t>
  </si>
  <si>
    <t>झाझा</t>
  </si>
  <si>
    <t>M.G.S. H/S, Jhajha</t>
  </si>
  <si>
    <t>MS-176</t>
  </si>
  <si>
    <t>बेलदौर</t>
  </si>
  <si>
    <t>Gandhi H/S, Beldaur</t>
  </si>
  <si>
    <t>मानसी</t>
  </si>
  <si>
    <t>Gandhi H/S, Mansi</t>
  </si>
  <si>
    <t>चौथम</t>
  </si>
  <si>
    <t>Brahma H/S, Pipra</t>
  </si>
  <si>
    <t xml:space="preserve">MS-208 </t>
  </si>
  <si>
    <t>रामगढ़ चौक</t>
  </si>
  <si>
    <t>Govt. Basic School, Nandnama</t>
  </si>
  <si>
    <t>चानन</t>
  </si>
  <si>
    <t>R.S. +2 H.S., Mananpur</t>
  </si>
  <si>
    <t xml:space="preserve">MS-209 </t>
  </si>
  <si>
    <t>पिपरिया</t>
  </si>
  <si>
    <t>M.R.M.P. +2 H.S., Ramchandrapur</t>
  </si>
  <si>
    <t>बड़हिया</t>
  </si>
  <si>
    <t>Govt. Basic School, Bispur</t>
  </si>
  <si>
    <t xml:space="preserve">MS-4 </t>
  </si>
  <si>
    <t>सारण</t>
  </si>
  <si>
    <t>मांझी</t>
  </si>
  <si>
    <t>M/S. Tajpur</t>
  </si>
  <si>
    <t>गरखा</t>
  </si>
  <si>
    <t>H/S. Rampur Birbhan</t>
  </si>
  <si>
    <t>दरियापुर</t>
  </si>
  <si>
    <t>Govt. Basic School Bhagwanpur</t>
  </si>
  <si>
    <t xml:space="preserve">MS-5 </t>
  </si>
  <si>
    <t>सिवान</t>
  </si>
  <si>
    <t>पचरुखी</t>
  </si>
  <si>
    <t>H/S.Pachrukhi</t>
  </si>
  <si>
    <t>आन्दर</t>
  </si>
  <si>
    <t>Govt. Basic School Jayjor</t>
  </si>
  <si>
    <t>रघुनाथपुर</t>
  </si>
  <si>
    <t>Govt. Basic School Sarhara</t>
  </si>
  <si>
    <t xml:space="preserve">MS-6 </t>
  </si>
  <si>
    <t>गोपालगंज</t>
  </si>
  <si>
    <t>उचकागांव</t>
  </si>
  <si>
    <t>H/S.Rahua Jamsar</t>
  </si>
  <si>
    <t>बरौली</t>
  </si>
  <si>
    <t>H/S.Sher</t>
  </si>
  <si>
    <t xml:space="preserve">MS-191 </t>
  </si>
  <si>
    <t>अमनौर</t>
  </si>
  <si>
    <t>Govt. Basic School, Mandroli</t>
  </si>
  <si>
    <t>परसा</t>
  </si>
  <si>
    <t>H/S, Parsa</t>
  </si>
  <si>
    <t>मढ़ौरा</t>
  </si>
  <si>
    <t>Govt. Basic School, Agahara</t>
  </si>
  <si>
    <t>MS-192</t>
  </si>
  <si>
    <t>एकमा</t>
  </si>
  <si>
    <t>Govt. Basic School, Rasulpur</t>
  </si>
  <si>
    <t xml:space="preserve">MS-193 </t>
  </si>
  <si>
    <t>हसनपुरा</t>
  </si>
  <si>
    <t>C.B. H/S, Usari Dhanauti</t>
  </si>
  <si>
    <t>दरौली</t>
  </si>
  <si>
    <t>H/S, Don</t>
  </si>
  <si>
    <t xml:space="preserve">MS-194 </t>
  </si>
  <si>
    <t>ज़िरादै</t>
  </si>
  <si>
    <t>Mahendra H/S, Zeradei</t>
  </si>
  <si>
    <t>लकड़ी नबीगंज</t>
  </si>
  <si>
    <t>Govt. Basic School, Jalalpur</t>
  </si>
  <si>
    <t>MS-195</t>
  </si>
  <si>
    <t>H/S, Nawatan</t>
  </si>
  <si>
    <t>Koshi</t>
  </si>
  <si>
    <t>Name of Division</t>
  </si>
  <si>
    <t>Second Floor</t>
  </si>
  <si>
    <t>Land Dispute</t>
  </si>
  <si>
    <t>Retender</t>
  </si>
  <si>
    <t>Agreement Value</t>
  </si>
  <si>
    <t>.</t>
  </si>
  <si>
    <t>Land not Available Site changed proposal goes to BMSP</t>
  </si>
  <si>
    <t>Not start</t>
  </si>
  <si>
    <t>Not Started</t>
  </si>
  <si>
    <t>handover</t>
  </si>
  <si>
    <t>L P  Mandir on land Old Building to be Dismantle</t>
  </si>
  <si>
    <t>Bind up List - 81 (S.No.-2)</t>
  </si>
  <si>
    <t>Bind up List - 81 (S.No.-3)</t>
  </si>
  <si>
    <t>Bind up List - 81 (SL.No.-1)</t>
  </si>
  <si>
    <t>Bind up List - 81 (S.No.-4)</t>
  </si>
  <si>
    <t>Bind up List - 81 (S.No.-5)</t>
  </si>
  <si>
    <t>Bind up List - 81 (S.No.-6)</t>
  </si>
  <si>
    <t>Bind up List - 81 (S.No.-7)</t>
  </si>
  <si>
    <t>Bind up List - 81 (S.No.-8)</t>
  </si>
  <si>
    <t>Bind up List - 81 (S.No.-57)</t>
  </si>
  <si>
    <t>Bind up List - 81 (S.No.-58)</t>
  </si>
  <si>
    <t>Bind up List - 81 (S.No.-59)</t>
  </si>
  <si>
    <t>Bind up List - 81 (S.No.-9)</t>
  </si>
  <si>
    <t>Bind up List - 81 (S.No.-10)</t>
  </si>
  <si>
    <t>Bind up List - 81 (S.No.-11)</t>
  </si>
  <si>
    <t>Bind up List - 81 (S.No.-12)</t>
  </si>
  <si>
    <t>Bind up List - 81 (S.No.-13)</t>
  </si>
  <si>
    <t>Bind up List - 81 (S.No.-14)</t>
  </si>
  <si>
    <t>Bind up List - 81 (S.No.-15)</t>
  </si>
  <si>
    <t>Bind up List - 81 (S.No.-17)</t>
  </si>
  <si>
    <t>Bind up List - 81 (S.No.-18)</t>
  </si>
  <si>
    <t>Bind up List - 81 (S.No.-19)</t>
  </si>
  <si>
    <t>Bind up List - 81 (S.No.-20)</t>
  </si>
  <si>
    <t>Bind up List - 81 (S.No.-21)</t>
  </si>
  <si>
    <t>Bind up List - 81 (S.No.-23)</t>
  </si>
  <si>
    <t>Bind up List - 81 (S.No.-22)</t>
  </si>
  <si>
    <t>Bind up List - 81 (S.No.-24)</t>
  </si>
  <si>
    <t>Bind up List - 81 (S.No.-25)</t>
  </si>
  <si>
    <t>Bind up List - 81 (S.No.-26)</t>
  </si>
  <si>
    <t>Bind up List - 81 (S.No.-28)</t>
  </si>
  <si>
    <t>Bind up List - 81 (S.No.-27)</t>
  </si>
  <si>
    <t>Bind up List - 81 (S.No.-29)</t>
  </si>
  <si>
    <t>Bind up List - 81 (S.No.-30)</t>
  </si>
  <si>
    <t>Bind up List - 81 (S.No.-31)</t>
  </si>
  <si>
    <t>Bind up List - 81 (S.No.-32)</t>
  </si>
  <si>
    <t>Bind up List - 81 (S.No.-33)</t>
  </si>
  <si>
    <t>Bind up List - 81 (S.No.-34)</t>
  </si>
  <si>
    <t>Bind up List - 81 (S.No.-35)</t>
  </si>
  <si>
    <t>Bind up List - 81 (S.No.-36)</t>
  </si>
  <si>
    <t>Bind up List - 81 (S.No.-37)</t>
  </si>
  <si>
    <t>Bind up List - 81 (S.No.-38)</t>
  </si>
  <si>
    <t>Bind up List - 81 (S.No.-39)</t>
  </si>
  <si>
    <t>Bind up List - 81 (S.No.-40)</t>
  </si>
  <si>
    <t>Bind up List - 81 (S.No.-41)</t>
  </si>
  <si>
    <t>Bind up List - 81 (S.No.-42)</t>
  </si>
  <si>
    <t>Bind up List - 81 (S.No.-43)</t>
  </si>
  <si>
    <t>Bind up List - 81 (S.No.-44)</t>
  </si>
  <si>
    <t>Bind up List - 81 (S.No.-45)</t>
  </si>
  <si>
    <t>Bind up List - 81 (S.No.-46)</t>
  </si>
  <si>
    <t>Bind up List - 81 (S.No.-47)</t>
  </si>
  <si>
    <t>Bind up List - 81 (S.No.-48)</t>
  </si>
  <si>
    <t>Bind up List - 81 (S.No.-49)</t>
  </si>
  <si>
    <t>Bind up List - 81 (S.No.-50)</t>
  </si>
  <si>
    <t>Bind up List - 81 (S.No.-51)</t>
  </si>
  <si>
    <t>Bind up List - 81 (SL.No.-52)</t>
  </si>
  <si>
    <t>Bind up List - 81 (SL.No.-53)</t>
  </si>
  <si>
    <t>Bind up List - 81 (S.No.-54)</t>
  </si>
  <si>
    <t>Bind up List - 81 (S.No.-55)</t>
  </si>
  <si>
    <t>Bind up List - 81 (S.No.-56)</t>
  </si>
  <si>
    <t>Bind up List - 81 (S.No.-60)</t>
  </si>
  <si>
    <t>Bind up List - 81 (S.No.-61)</t>
  </si>
  <si>
    <t>Bind up List - 81 (S.No.-62)</t>
  </si>
  <si>
    <t>Bind up List - 81 (S.No.-63)</t>
  </si>
  <si>
    <t>Bind up List - 81 (S.No.-64)</t>
  </si>
  <si>
    <t>Bind up List - 81 (S.No.-65)</t>
  </si>
  <si>
    <t>Bind up List - 81 (S.No.-66)</t>
  </si>
  <si>
    <t>Bind up List - 81 (S.No.-67)</t>
  </si>
  <si>
    <t>Bind up List - 81 (S.No.-68)</t>
  </si>
  <si>
    <t>Bind up List - 81 (S.No.-69)</t>
  </si>
  <si>
    <t>Bind up List - 81 (S.No.-70)</t>
  </si>
  <si>
    <t>Bind up List - 81 (S.No.-71)</t>
  </si>
  <si>
    <t>Bind up List - 81 (S.No.-72)</t>
  </si>
  <si>
    <t>Bind up List - 81 (S.No.-73)</t>
  </si>
  <si>
    <t>Bind up List - 81 (S.No.-74)</t>
  </si>
  <si>
    <t>Bind up List - 81 (S.No.-75)</t>
  </si>
  <si>
    <t>Bind up List - 81 (S.No.-76)</t>
  </si>
  <si>
    <t>Bind up List - 81 (S.No.-77)</t>
  </si>
  <si>
    <t>Bind up List - 81 (S.No.-78)</t>
  </si>
  <si>
    <t>Bind up List - 81 (S.No.-79)</t>
  </si>
  <si>
    <t>Bind up List - 81 (S.No.-80)</t>
  </si>
  <si>
    <t>Bind up List - 81 (S.No.-81)</t>
  </si>
  <si>
    <t xml:space="preserve">Bindup completed </t>
  </si>
  <si>
    <t>09-10</t>
  </si>
  <si>
    <t xml:space="preserve">MS </t>
  </si>
  <si>
    <t>FF-RL (Completed)</t>
  </si>
  <si>
    <t>10-11</t>
  </si>
  <si>
    <t>Bind up 81</t>
  </si>
  <si>
    <t>Completed</t>
  </si>
  <si>
    <t>Finishing</t>
  </si>
  <si>
    <t>Total</t>
  </si>
  <si>
    <t>FF-RL (Total Schools)</t>
  </si>
  <si>
    <t xml:space="preserve">Total </t>
  </si>
  <si>
    <t>LAYOUT</t>
  </si>
  <si>
    <t>Found</t>
  </si>
  <si>
    <t>Plinth</t>
  </si>
  <si>
    <t>GF-LL</t>
  </si>
  <si>
    <t>GF-RL</t>
  </si>
  <si>
    <t>FF-LL</t>
  </si>
  <si>
    <t>Bindup (FF-RL)</t>
  </si>
  <si>
    <t>SF-LL</t>
  </si>
  <si>
    <t>SS-RL</t>
  </si>
  <si>
    <t>TS</t>
  </si>
  <si>
    <t>TOTAL</t>
  </si>
  <si>
    <t>Contract A</t>
  </si>
  <si>
    <t>TOTAL Value of Schools</t>
  </si>
  <si>
    <t>NS</t>
  </si>
  <si>
    <t>Process</t>
  </si>
  <si>
    <t>as finishing stage</t>
  </si>
  <si>
    <t>Status of Model School                                                             Date:-29/02/2016</t>
  </si>
  <si>
    <t>SF-RL</t>
  </si>
  <si>
    <t>Total No. of Schools</t>
  </si>
  <si>
    <t>No. of Actual Bindup upto FF-RL</t>
  </si>
  <si>
    <t>Bindup</t>
  </si>
  <si>
    <t>Finish</t>
  </si>
  <si>
    <t>FF-RL</t>
  </si>
  <si>
    <t>Plaster Internal</t>
  </si>
  <si>
    <t>Painting</t>
  </si>
  <si>
    <t xml:space="preserve">Plaster </t>
  </si>
  <si>
    <t>Plaster</t>
  </si>
  <si>
    <t>G+1</t>
  </si>
  <si>
    <t>Without Plaster</t>
  </si>
  <si>
    <t>Plaster is going on</t>
  </si>
  <si>
    <t>G+2</t>
  </si>
  <si>
    <t>X</t>
  </si>
  <si>
    <t>Plaster done</t>
  </si>
  <si>
    <t>Painting done. G+1</t>
  </si>
  <si>
    <t>Plaster is going on. G+1</t>
  </si>
  <si>
    <t xml:space="preserve">Image </t>
  </si>
  <si>
    <t>Roofing</t>
  </si>
  <si>
    <t>2nd Floor</t>
  </si>
  <si>
    <t>1st Floor</t>
  </si>
  <si>
    <t xml:space="preserve">No. of as it same </t>
  </si>
  <si>
    <t>(FF-RL) (Bindup)</t>
  </si>
  <si>
    <t>Lay-out</t>
  </si>
  <si>
    <t>Foundation</t>
  </si>
  <si>
    <t>Ground floor</t>
  </si>
  <si>
    <r>
      <t>1</t>
    </r>
    <r>
      <rPr>
        <b/>
        <vertAlign val="superscript"/>
        <sz val="11"/>
        <color theme="1"/>
        <rFont val="Calibri"/>
        <family val="2"/>
        <scheme val="minor"/>
      </rPr>
      <t xml:space="preserve">st </t>
    </r>
    <r>
      <rPr>
        <b/>
        <sz val="11"/>
        <color theme="1"/>
        <rFont val="Calibri"/>
        <family val="2"/>
        <scheme val="minor"/>
      </rPr>
      <t>Floor</t>
    </r>
  </si>
  <si>
    <t>Complete</t>
  </si>
  <si>
    <t>MS 9-10</t>
  </si>
  <si>
    <t>MS 10-11</t>
  </si>
  <si>
    <t>with bind up complete</t>
  </si>
  <si>
    <t>31.3.2016</t>
  </si>
  <si>
    <t>S.S. H/S, Sukhpur. Surpatganj</t>
  </si>
  <si>
    <t xml:space="preserve">Status of Model School  </t>
  </si>
  <si>
    <t>Land not available (required land 293'x250'  avlaible land25'x15')</t>
  </si>
  <si>
    <t>No Land. Drop</t>
  </si>
  <si>
    <t>Not started</t>
  </si>
  <si>
    <t>Inaugurated 16.07.2016</t>
  </si>
  <si>
    <t>Govt. Basic School, Sree rampur</t>
  </si>
  <si>
    <t>bindup</t>
  </si>
  <si>
    <t xml:space="preserve">Bind up List - 81 (S.No.-15). Inaugurated 16.07.2016. </t>
  </si>
  <si>
    <t xml:space="preserve">Bind up List - 81 (S.No.-63). Inaugurated 16.07.2016. </t>
  </si>
  <si>
    <t xml:space="preserve"> Bind up List - 81 (S.No.-18) Inaugurated 16.07.2016.</t>
  </si>
  <si>
    <t xml:space="preserve">Bind up List - 81 (S.No.-69) Inaugurated 16.07.2016 </t>
  </si>
  <si>
    <t xml:space="preserve">Bind up List - 81 (S.No.-34) Inaugurated 16.07.2016. </t>
  </si>
  <si>
    <t>Local dispute</t>
  </si>
  <si>
    <t>Bricks Work</t>
  </si>
  <si>
    <t>Not Start. (Land given by H.M. Dated - 15.06.15)</t>
  </si>
  <si>
    <t>land litigation . Final bill submitted (Group No.: 37-1,37-2 &amp;37-3)</t>
  </si>
  <si>
    <t>Bind up List - 81 (S.No.-10). Performance security returned.</t>
  </si>
  <si>
    <t>Bind up List - 81 (S.No.-11). Performance security returned.</t>
  </si>
  <si>
    <t>Plaster and Kota work</t>
  </si>
  <si>
    <t>Work Stop.</t>
  </si>
  <si>
    <t>Work stop.</t>
  </si>
  <si>
    <t>Land not given by H.M.</t>
  </si>
  <si>
    <t>LAND PROBLEM. (villagers claiming the land as raiyati after layout)</t>
  </si>
  <si>
    <t>Not started. EMD Refund</t>
  </si>
</sst>
</file>

<file path=xl/styles.xml><?xml version="1.0" encoding="utf-8"?>
<styleSheet xmlns="http://schemas.openxmlformats.org/spreadsheetml/2006/main">
  <numFmts count="4">
    <numFmt numFmtId="44" formatCode="_ &quot;₹&quot;\ * #,##0.00_ ;_ &quot;₹&quot;\ * \-#,##0.00_ ;_ &quot;₹&quot;\ * &quot;-&quot;??_ ;_ @_ "/>
    <numFmt numFmtId="164" formatCode="0.0"/>
    <numFmt numFmtId="165" formatCode="_(&quot;$&quot;* #,##0.00_);_(&quot;$&quot;* \(#,##0.00\);_(&quot;$&quot;* &quot;-&quot;??_);_(@_)"/>
    <numFmt numFmtId="166" formatCode="_ &quot;रु&quot;\ * #,##0.00_ ;_ &quot;रु&quot;\ * \-#,##0.00_ ;_ &quot;रु&quot;\ * &quot;-&quot;??_ ;_ @_ 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sz val="12"/>
      <name val="Times New Roman"/>
      <family val="1"/>
    </font>
    <font>
      <sz val="11"/>
      <color theme="1" tint="0.499984740745262"/>
      <name val="Times New Roman"/>
      <family val="1"/>
    </font>
    <font>
      <b/>
      <sz val="12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2"/>
      <color theme="1" tint="0.499984740745262"/>
      <name val="Times New Roman"/>
      <family val="1"/>
    </font>
    <font>
      <sz val="11"/>
      <color theme="0"/>
      <name val="Calibri"/>
      <family val="2"/>
      <charset val="1"/>
      <scheme val="minor"/>
    </font>
    <font>
      <sz val="8"/>
      <color theme="1" tint="0.499984740745262"/>
      <name val="Times New Roman"/>
      <family val="1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Calibri"/>
      <family val="2"/>
      <scheme val="minor"/>
    </font>
    <font>
      <b/>
      <sz val="11"/>
      <color rgb="FFFFFFFF"/>
      <name val="Times New Roman"/>
      <family val="1"/>
    </font>
    <font>
      <sz val="8"/>
      <color theme="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charset val="1"/>
      <scheme val="minor"/>
    </font>
    <font>
      <sz val="13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4" fontId="10" fillId="6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6" fillId="0" borderId="3" xfId="0" applyNumberFormat="1" applyFont="1" applyBorder="1" applyAlignment="1">
      <alignment horizontal="right" wrapText="1"/>
    </xf>
    <xf numFmtId="2" fontId="0" fillId="0" borderId="0" xfId="0" applyNumberFormat="1" applyAlignment="1">
      <alignment horizontal="right"/>
    </xf>
    <xf numFmtId="2" fontId="12" fillId="0" borderId="5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2" fontId="14" fillId="7" borderId="1" xfId="0" applyNumberFormat="1" applyFont="1" applyFill="1" applyBorder="1" applyAlignment="1">
      <alignment horizontal="center" vertical="center" wrapText="1"/>
    </xf>
    <xf numFmtId="2" fontId="11" fillId="7" borderId="1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wrapText="1"/>
    </xf>
    <xf numFmtId="2" fontId="11" fillId="7" borderId="5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7" fillId="2" borderId="1" xfId="0" applyFont="1" applyFill="1" applyBorder="1" applyAlignment="1">
      <alignment vertical="top"/>
    </xf>
    <xf numFmtId="0" fontId="18" fillId="2" borderId="1" xfId="0" applyFont="1" applyFill="1" applyBorder="1" applyAlignment="1">
      <alignment vertical="top"/>
    </xf>
    <xf numFmtId="165" fontId="19" fillId="2" borderId="1" xfId="2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20" fillId="6" borderId="1" xfId="0" applyFont="1" applyFill="1" applyBorder="1"/>
    <xf numFmtId="0" fontId="10" fillId="8" borderId="1" xfId="0" applyFont="1" applyFill="1" applyBorder="1" applyAlignment="1">
      <alignment wrapText="1"/>
    </xf>
    <xf numFmtId="0" fontId="20" fillId="2" borderId="1" xfId="0" applyFont="1" applyFill="1" applyBorder="1"/>
    <xf numFmtId="0" fontId="21" fillId="6" borderId="1" xfId="0" applyFont="1" applyFill="1" applyBorder="1" applyAlignment="1">
      <alignment wrapText="1"/>
    </xf>
    <xf numFmtId="0" fontId="22" fillId="6" borderId="1" xfId="0" applyFont="1" applyFill="1" applyBorder="1" applyAlignment="1">
      <alignment wrapText="1"/>
    </xf>
    <xf numFmtId="166" fontId="23" fillId="6" borderId="1" xfId="2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/>
    <xf numFmtId="0" fontId="24" fillId="2" borderId="1" xfId="0" applyFont="1" applyFill="1" applyBorder="1"/>
    <xf numFmtId="0" fontId="24" fillId="6" borderId="1" xfId="0" applyFont="1" applyFill="1" applyBorder="1"/>
    <xf numFmtId="0" fontId="25" fillId="2" borderId="1" xfId="0" applyFont="1" applyFill="1" applyBorder="1" applyAlignment="1" applyProtection="1">
      <alignment vertical="top"/>
      <protection locked="0"/>
    </xf>
    <xf numFmtId="0" fontId="25" fillId="2" borderId="1" xfId="0" applyFont="1" applyFill="1" applyBorder="1" applyAlignment="1">
      <alignment vertical="top"/>
    </xf>
    <xf numFmtId="0" fontId="22" fillId="2" borderId="1" xfId="0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6" fillId="6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4" xfId="0" applyBorder="1"/>
    <xf numFmtId="0" fontId="28" fillId="0" borderId="1" xfId="0" applyFont="1" applyBorder="1" applyAlignment="1">
      <alignment horizontal="center"/>
    </xf>
    <xf numFmtId="49" fontId="0" fillId="10" borderId="0" xfId="0" applyNumberFormat="1" applyFill="1"/>
    <xf numFmtId="0" fontId="0" fillId="10" borderId="1" xfId="0" applyFill="1" applyBorder="1"/>
    <xf numFmtId="0" fontId="0" fillId="10" borderId="0" xfId="0" applyFill="1"/>
    <xf numFmtId="0" fontId="27" fillId="10" borderId="1" xfId="0" applyFont="1" applyFill="1" applyBorder="1"/>
    <xf numFmtId="0" fontId="5" fillId="9" borderId="0" xfId="0" applyFont="1" applyFill="1"/>
    <xf numFmtId="0" fontId="0" fillId="10" borderId="8" xfId="0" applyFill="1" applyBorder="1" applyAlignment="1">
      <alignment vertical="center"/>
    </xf>
    <xf numFmtId="0" fontId="4" fillId="3" borderId="1" xfId="0" applyFont="1" applyFill="1" applyBorder="1" applyAlignment="1">
      <alignment wrapText="1"/>
    </xf>
    <xf numFmtId="0" fontId="5" fillId="9" borderId="1" xfId="0" applyFont="1" applyFill="1" applyBorder="1"/>
    <xf numFmtId="0" fontId="0" fillId="11" borderId="1" xfId="0" applyFill="1" applyBorder="1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4" fontId="5" fillId="6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165" fontId="29" fillId="2" borderId="1" xfId="2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right" vertical="center" wrapText="1"/>
    </xf>
    <xf numFmtId="166" fontId="30" fillId="6" borderId="1" xfId="2" applyNumberFormat="1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9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/>
    </xf>
    <xf numFmtId="0" fontId="29" fillId="2" borderId="1" xfId="0" applyFont="1" applyFill="1" applyBorder="1" applyAlignment="1">
      <alignment vertical="center"/>
    </xf>
    <xf numFmtId="0" fontId="31" fillId="6" borderId="1" xfId="0" applyFont="1" applyFill="1" applyBorder="1" applyAlignment="1">
      <alignment vertical="center"/>
    </xf>
    <xf numFmtId="0" fontId="31" fillId="2" borderId="1" xfId="0" applyFont="1" applyFill="1" applyBorder="1" applyAlignment="1">
      <alignment vertical="center"/>
    </xf>
    <xf numFmtId="0" fontId="30" fillId="2" borderId="1" xfId="0" applyFont="1" applyFill="1" applyBorder="1" applyAlignment="1" applyProtection="1">
      <alignment vertical="center"/>
      <protection locked="0"/>
    </xf>
    <xf numFmtId="0" fontId="30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9" xfId="0" applyFont="1" applyBorder="1" applyAlignment="1"/>
    <xf numFmtId="0" fontId="33" fillId="0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right" vertical="center" wrapText="1"/>
    </xf>
    <xf numFmtId="0" fontId="6" fillId="0" borderId="9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4" fillId="0" borderId="1" xfId="0" applyFont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0" fontId="27" fillId="0" borderId="0" xfId="0" applyFont="1"/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35" fillId="2" borderId="1" xfId="0" applyFont="1" applyFill="1" applyBorder="1" applyAlignment="1">
      <alignment vertical="top"/>
    </xf>
    <xf numFmtId="0" fontId="7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vertical="center" wrapText="1"/>
    </xf>
    <xf numFmtId="0" fontId="28" fillId="0" borderId="0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0" borderId="0" xfId="3" applyNumberFormat="1" applyFont="1" applyBorder="1" applyAlignment="1">
      <alignment horizontal="center" vertical="center" wrapText="1"/>
    </xf>
    <xf numFmtId="0" fontId="37" fillId="0" borderId="1" xfId="3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/>
    </xf>
    <xf numFmtId="0" fontId="27" fillId="0" borderId="1" xfId="0" applyFont="1" applyBorder="1" applyAlignment="1">
      <alignment vertical="center"/>
    </xf>
    <xf numFmtId="0" fontId="27" fillId="0" borderId="8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10" fillId="12" borderId="1" xfId="0" applyFont="1" applyFill="1" applyBorder="1" applyAlignment="1">
      <alignment wrapText="1"/>
    </xf>
    <xf numFmtId="0" fontId="0" fillId="0" borderId="5" xfId="0" applyFill="1" applyBorder="1"/>
    <xf numFmtId="0" fontId="2" fillId="0" borderId="6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vertical="top" wrapText="1"/>
    </xf>
    <xf numFmtId="0" fontId="2" fillId="5" borderId="0" xfId="0" applyFont="1" applyFill="1"/>
    <xf numFmtId="0" fontId="7" fillId="0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wrapText="1"/>
    </xf>
    <xf numFmtId="0" fontId="22" fillId="0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8" fillId="0" borderId="3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7" fillId="8" borderId="0" xfId="0" applyFont="1" applyFill="1" applyAlignment="1">
      <alignment horizontal="center"/>
    </xf>
    <xf numFmtId="0" fontId="27" fillId="8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textRotation="90" wrapText="1"/>
    </xf>
    <xf numFmtId="0" fontId="27" fillId="7" borderId="1" xfId="0" applyFont="1" applyFill="1" applyBorder="1" applyAlignment="1">
      <alignment horizontal="center" vertical="center" textRotation="90" wrapText="1"/>
    </xf>
    <xf numFmtId="165" fontId="27" fillId="0" borderId="1" xfId="3" applyNumberFormat="1" applyFont="1" applyBorder="1" applyAlignment="1">
      <alignment horizontal="center" vertical="center" textRotation="90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4">
    <cellStyle name="Currency" xfId="2" builtinId="4"/>
    <cellStyle name="Currency 12" xfId="3"/>
    <cellStyle name="Currency 2" xfId="1"/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59"/>
  <sheetViews>
    <sheetView tabSelected="1" view="pageBreakPreview" zoomScaleNormal="100" zoomScaleSheetLayoutView="100" workbookViewId="0">
      <pane ySplit="5" topLeftCell="A6" activePane="bottomLeft" state="frozen"/>
      <selection pane="bottomLeft" activeCell="H163" sqref="H163"/>
    </sheetView>
  </sheetViews>
  <sheetFormatPr defaultRowHeight="15"/>
  <cols>
    <col min="1" max="1" width="4.85546875" style="25" customWidth="1"/>
    <col min="2" max="2" width="7.5703125" customWidth="1"/>
    <col min="3" max="3" width="9" style="25" customWidth="1"/>
    <col min="4" max="4" width="7.5703125" customWidth="1"/>
    <col min="5" max="5" width="12.140625" style="53" customWidth="1"/>
    <col min="6" max="6" width="12.7109375" style="53" customWidth="1"/>
    <col min="7" max="7" width="4.5703125" style="12" customWidth="1"/>
    <col min="8" max="8" width="27.140625" style="56" customWidth="1"/>
    <col min="9" max="9" width="13.28515625" style="27" hidden="1" customWidth="1"/>
    <col min="10" max="17" width="2.7109375" customWidth="1"/>
    <col min="18" max="19" width="2.7109375" style="1" customWidth="1"/>
    <col min="20" max="20" width="3.42578125" customWidth="1"/>
    <col min="21" max="21" width="3.5703125" customWidth="1"/>
    <col min="22" max="22" width="19.42578125" style="1" customWidth="1"/>
    <col min="23" max="23" width="9.140625" customWidth="1"/>
  </cols>
  <sheetData>
    <row r="1" spans="1:22" ht="26.25" hidden="1">
      <c r="A1" s="172" t="s">
        <v>23</v>
      </c>
      <c r="B1" s="173"/>
      <c r="C1" s="173"/>
      <c r="D1" s="173"/>
      <c r="E1" s="173"/>
      <c r="F1" s="173"/>
      <c r="G1" s="173"/>
      <c r="H1" s="173"/>
      <c r="I1" s="174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5"/>
    </row>
    <row r="2" spans="1:22" ht="18.75">
      <c r="A2" s="176" t="s">
        <v>1070</v>
      </c>
      <c r="B2" s="176"/>
      <c r="C2" s="176"/>
      <c r="D2" s="176"/>
      <c r="E2" s="176"/>
      <c r="F2" s="176"/>
      <c r="G2" s="176"/>
      <c r="H2" s="176"/>
      <c r="I2" s="177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6"/>
    </row>
    <row r="3" spans="1:22" ht="15" customHeight="1">
      <c r="A3" s="182" t="s">
        <v>24</v>
      </c>
      <c r="B3" s="185" t="s">
        <v>25</v>
      </c>
      <c r="C3" s="185" t="s">
        <v>917</v>
      </c>
      <c r="D3" s="185" t="s">
        <v>2</v>
      </c>
      <c r="E3" s="185" t="s">
        <v>26</v>
      </c>
      <c r="F3" s="185" t="s">
        <v>27</v>
      </c>
      <c r="G3" s="185" t="s">
        <v>28</v>
      </c>
      <c r="H3" s="188" t="s">
        <v>29</v>
      </c>
      <c r="I3" s="26"/>
      <c r="J3" s="179" t="s">
        <v>0</v>
      </c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1"/>
      <c r="V3" s="160"/>
    </row>
    <row r="4" spans="1:22" ht="20.25" customHeight="1">
      <c r="A4" s="183"/>
      <c r="B4" s="186"/>
      <c r="C4" s="186"/>
      <c r="D4" s="186"/>
      <c r="E4" s="186"/>
      <c r="F4" s="186"/>
      <c r="G4" s="186"/>
      <c r="H4" s="189"/>
      <c r="I4" s="141" t="s">
        <v>921</v>
      </c>
      <c r="J4" s="170" t="s">
        <v>3</v>
      </c>
      <c r="K4" s="170" t="s">
        <v>30</v>
      </c>
      <c r="L4" s="170" t="s">
        <v>31</v>
      </c>
      <c r="M4" s="170" t="s">
        <v>4</v>
      </c>
      <c r="N4" s="168" t="s">
        <v>32</v>
      </c>
      <c r="O4" s="168"/>
      <c r="P4" s="168" t="s">
        <v>33</v>
      </c>
      <c r="Q4" s="168"/>
      <c r="R4" s="169" t="s">
        <v>918</v>
      </c>
      <c r="S4" s="169"/>
      <c r="T4" s="170" t="s">
        <v>34</v>
      </c>
      <c r="U4" s="170" t="s">
        <v>35</v>
      </c>
      <c r="V4" s="171" t="s">
        <v>1</v>
      </c>
    </row>
    <row r="5" spans="1:22" ht="46.5" customHeight="1">
      <c r="A5" s="184"/>
      <c r="B5" s="187"/>
      <c r="C5" s="187"/>
      <c r="D5" s="187"/>
      <c r="E5" s="187"/>
      <c r="F5" s="187"/>
      <c r="G5" s="187"/>
      <c r="H5" s="190"/>
      <c r="I5" s="137"/>
      <c r="J5" s="170"/>
      <c r="K5" s="170"/>
      <c r="L5" s="170"/>
      <c r="M5" s="170"/>
      <c r="N5" s="156" t="s">
        <v>5</v>
      </c>
      <c r="O5" s="156" t="s">
        <v>6</v>
      </c>
      <c r="P5" s="156" t="s">
        <v>36</v>
      </c>
      <c r="Q5" s="156" t="s">
        <v>37</v>
      </c>
      <c r="R5" s="156" t="s">
        <v>36</v>
      </c>
      <c r="S5" s="156" t="s">
        <v>37</v>
      </c>
      <c r="T5" s="170"/>
      <c r="U5" s="170"/>
      <c r="V5" s="171"/>
    </row>
    <row r="6" spans="1:22" ht="23.1" customHeight="1">
      <c r="A6" s="138">
        <v>1</v>
      </c>
      <c r="B6" s="139" t="s">
        <v>38</v>
      </c>
      <c r="C6" s="140" t="s">
        <v>916</v>
      </c>
      <c r="D6" s="140" t="s">
        <v>9</v>
      </c>
      <c r="E6" s="157" t="s">
        <v>39</v>
      </c>
      <c r="F6" s="157" t="s">
        <v>40</v>
      </c>
      <c r="G6" s="140">
        <v>1</v>
      </c>
      <c r="H6" s="157" t="s">
        <v>41</v>
      </c>
      <c r="I6" s="32">
        <f>820.1/3</f>
        <v>273.36666666666667</v>
      </c>
      <c r="J6" s="13"/>
      <c r="K6" s="14"/>
      <c r="L6" s="14"/>
      <c r="M6" s="14"/>
      <c r="N6" s="14"/>
      <c r="O6" s="14"/>
      <c r="P6" s="14"/>
      <c r="Q6" s="14"/>
      <c r="R6" s="14"/>
      <c r="S6" s="14"/>
      <c r="T6" s="14">
        <v>1</v>
      </c>
      <c r="U6" s="15"/>
      <c r="V6" s="161" t="s">
        <v>1088</v>
      </c>
    </row>
    <row r="7" spans="1:22" ht="23.1" customHeight="1">
      <c r="A7" s="11">
        <v>2</v>
      </c>
      <c r="B7" s="3" t="s">
        <v>38</v>
      </c>
      <c r="C7" s="13" t="s">
        <v>916</v>
      </c>
      <c r="D7" s="3" t="s">
        <v>9</v>
      </c>
      <c r="E7" s="122" t="s">
        <v>39</v>
      </c>
      <c r="F7" s="122" t="s">
        <v>40</v>
      </c>
      <c r="G7" s="13">
        <v>2</v>
      </c>
      <c r="H7" s="122" t="s">
        <v>42</v>
      </c>
      <c r="I7" s="32">
        <f t="shared" ref="I7:I8" si="0">820.1/3</f>
        <v>273.36666666666667</v>
      </c>
      <c r="J7" s="7"/>
      <c r="K7" s="14"/>
      <c r="L7" s="14"/>
      <c r="M7" s="14"/>
      <c r="N7" s="14"/>
      <c r="O7" s="14"/>
      <c r="P7" s="14"/>
      <c r="Q7" s="14"/>
      <c r="R7" s="14"/>
      <c r="S7" s="14"/>
      <c r="T7" s="14">
        <v>1</v>
      </c>
      <c r="U7" s="15"/>
      <c r="V7" s="2" t="s">
        <v>1089</v>
      </c>
    </row>
    <row r="8" spans="1:22" ht="23.1" customHeight="1">
      <c r="A8" s="11">
        <v>3</v>
      </c>
      <c r="B8" s="3" t="s">
        <v>38</v>
      </c>
      <c r="C8" s="13" t="s">
        <v>916</v>
      </c>
      <c r="D8" s="3" t="s">
        <v>9</v>
      </c>
      <c r="E8" s="122" t="s">
        <v>39</v>
      </c>
      <c r="F8" s="54" t="s">
        <v>43</v>
      </c>
      <c r="G8" s="21">
        <v>3</v>
      </c>
      <c r="H8" s="5" t="s">
        <v>44</v>
      </c>
      <c r="I8" s="32">
        <f t="shared" si="0"/>
        <v>273.36666666666667</v>
      </c>
      <c r="J8" s="4"/>
      <c r="K8" s="14"/>
      <c r="L8" s="14"/>
      <c r="M8" s="14"/>
      <c r="N8" s="14"/>
      <c r="O8" s="14"/>
      <c r="P8" s="14"/>
      <c r="Q8" s="14"/>
      <c r="R8" s="14"/>
      <c r="S8" s="14"/>
      <c r="T8" s="14"/>
      <c r="U8" s="14">
        <v>1</v>
      </c>
      <c r="V8" s="2" t="s">
        <v>7</v>
      </c>
    </row>
    <row r="9" spans="1:22" ht="23.1" customHeight="1">
      <c r="A9" s="11">
        <v>4</v>
      </c>
      <c r="B9" s="3" t="s">
        <v>45</v>
      </c>
      <c r="C9" s="13" t="s">
        <v>916</v>
      </c>
      <c r="D9" s="3" t="s">
        <v>9</v>
      </c>
      <c r="E9" s="122" t="s">
        <v>46</v>
      </c>
      <c r="F9" s="122" t="s">
        <v>47</v>
      </c>
      <c r="G9" s="21">
        <v>1</v>
      </c>
      <c r="H9" s="122" t="s">
        <v>48</v>
      </c>
      <c r="I9" s="32">
        <f>817.95/3</f>
        <v>272.65000000000003</v>
      </c>
      <c r="J9" s="7"/>
      <c r="K9" s="14"/>
      <c r="L9" s="14"/>
      <c r="M9" s="14"/>
      <c r="N9" s="14"/>
      <c r="O9" s="14"/>
      <c r="P9" s="14"/>
      <c r="Q9" s="14"/>
      <c r="R9" s="14"/>
      <c r="S9" s="14">
        <v>1</v>
      </c>
      <c r="T9" s="15"/>
      <c r="U9" s="15"/>
      <c r="V9" s="162" t="s">
        <v>1090</v>
      </c>
    </row>
    <row r="10" spans="1:22" ht="23.1" customHeight="1">
      <c r="A10" s="11">
        <v>5</v>
      </c>
      <c r="B10" s="3" t="s">
        <v>45</v>
      </c>
      <c r="C10" s="13" t="s">
        <v>916</v>
      </c>
      <c r="D10" s="3" t="s">
        <v>9</v>
      </c>
      <c r="E10" s="122" t="s">
        <v>46</v>
      </c>
      <c r="F10" s="122" t="s">
        <v>46</v>
      </c>
      <c r="G10" s="21">
        <v>2</v>
      </c>
      <c r="H10" s="122" t="s">
        <v>49</v>
      </c>
      <c r="I10" s="32">
        <f t="shared" ref="I10:I11" si="1">817.95/3</f>
        <v>272.65000000000003</v>
      </c>
      <c r="J10" s="7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>
        <v>1</v>
      </c>
      <c r="V10" s="2" t="s">
        <v>1074</v>
      </c>
    </row>
    <row r="11" spans="1:22" ht="23.1" customHeight="1">
      <c r="A11" s="11">
        <v>6</v>
      </c>
      <c r="B11" s="3" t="s">
        <v>45</v>
      </c>
      <c r="C11" s="13" t="s">
        <v>916</v>
      </c>
      <c r="D11" s="3" t="s">
        <v>9</v>
      </c>
      <c r="E11" s="122" t="s">
        <v>46</v>
      </c>
      <c r="F11" s="122" t="s">
        <v>50</v>
      </c>
      <c r="G11" s="21">
        <v>3</v>
      </c>
      <c r="H11" s="122" t="s">
        <v>51</v>
      </c>
      <c r="I11" s="32">
        <f t="shared" si="1"/>
        <v>272.65000000000003</v>
      </c>
      <c r="J11" s="7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>
        <v>1</v>
      </c>
      <c r="V11" s="2" t="s">
        <v>1074</v>
      </c>
    </row>
    <row r="12" spans="1:22" ht="23.1" customHeight="1">
      <c r="A12" s="11">
        <v>7</v>
      </c>
      <c r="B12" s="3" t="s">
        <v>52</v>
      </c>
      <c r="C12" s="13" t="s">
        <v>916</v>
      </c>
      <c r="D12" s="7" t="s">
        <v>9</v>
      </c>
      <c r="E12" s="122" t="s">
        <v>53</v>
      </c>
      <c r="F12" s="122" t="s">
        <v>54</v>
      </c>
      <c r="G12" s="21">
        <v>1</v>
      </c>
      <c r="H12" s="122" t="s">
        <v>55</v>
      </c>
      <c r="I12" s="33">
        <f>566/2</f>
        <v>283</v>
      </c>
      <c r="J12" s="7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>
        <v>1</v>
      </c>
      <c r="V12" s="2" t="s">
        <v>7</v>
      </c>
    </row>
    <row r="13" spans="1:22" ht="23.1" customHeight="1">
      <c r="A13" s="11">
        <v>8</v>
      </c>
      <c r="B13" s="3" t="s">
        <v>52</v>
      </c>
      <c r="C13" s="13" t="s">
        <v>916</v>
      </c>
      <c r="D13" s="7" t="s">
        <v>9</v>
      </c>
      <c r="E13" s="122" t="s">
        <v>53</v>
      </c>
      <c r="F13" s="122" t="s">
        <v>56</v>
      </c>
      <c r="G13" s="21">
        <v>2</v>
      </c>
      <c r="H13" s="122" t="s">
        <v>57</v>
      </c>
      <c r="I13" s="33">
        <f>566/2</f>
        <v>283</v>
      </c>
      <c r="J13" s="7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>
        <v>1</v>
      </c>
      <c r="V13" s="2" t="s">
        <v>1074</v>
      </c>
    </row>
    <row r="14" spans="1:22" ht="23.1" customHeight="1">
      <c r="A14" s="11">
        <v>9</v>
      </c>
      <c r="B14" s="3" t="s">
        <v>58</v>
      </c>
      <c r="C14" s="13" t="s">
        <v>916</v>
      </c>
      <c r="D14" s="7" t="s">
        <v>10</v>
      </c>
      <c r="E14" s="122" t="s">
        <v>53</v>
      </c>
      <c r="F14" s="122" t="s">
        <v>59</v>
      </c>
      <c r="G14" s="21">
        <v>1</v>
      </c>
      <c r="H14" s="122" t="s">
        <v>60</v>
      </c>
      <c r="I14" s="28">
        <f>841.5/3</f>
        <v>280.5</v>
      </c>
      <c r="J14" s="7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>
        <v>1</v>
      </c>
      <c r="V14" s="2" t="s">
        <v>1074</v>
      </c>
    </row>
    <row r="15" spans="1:22" ht="23.1" customHeight="1">
      <c r="A15" s="11">
        <v>10</v>
      </c>
      <c r="B15" s="3" t="s">
        <v>58</v>
      </c>
      <c r="C15" s="13" t="s">
        <v>916</v>
      </c>
      <c r="D15" s="7" t="s">
        <v>10</v>
      </c>
      <c r="E15" s="122" t="s">
        <v>53</v>
      </c>
      <c r="F15" s="122" t="s">
        <v>53</v>
      </c>
      <c r="G15" s="21">
        <v>2</v>
      </c>
      <c r="H15" s="122" t="s">
        <v>61</v>
      </c>
      <c r="I15" s="28">
        <f t="shared" ref="I15:I16" si="2">841.5/3</f>
        <v>280.5</v>
      </c>
      <c r="J15" s="7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>
        <v>1</v>
      </c>
      <c r="V15" s="2" t="s">
        <v>7</v>
      </c>
    </row>
    <row r="16" spans="1:22" ht="23.1" customHeight="1">
      <c r="A16" s="11">
        <v>11</v>
      </c>
      <c r="B16" s="3" t="s">
        <v>58</v>
      </c>
      <c r="C16" s="13" t="s">
        <v>916</v>
      </c>
      <c r="D16" s="7" t="s">
        <v>10</v>
      </c>
      <c r="E16" s="122" t="s">
        <v>53</v>
      </c>
      <c r="F16" s="122" t="s">
        <v>62</v>
      </c>
      <c r="G16" s="21">
        <v>3</v>
      </c>
      <c r="H16" s="122" t="s">
        <v>63</v>
      </c>
      <c r="I16" s="28">
        <f t="shared" si="2"/>
        <v>280.5</v>
      </c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>
        <v>1</v>
      </c>
      <c r="V16" s="2" t="s">
        <v>1074</v>
      </c>
    </row>
    <row r="17" spans="1:23" ht="23.1" customHeight="1">
      <c r="A17" s="11">
        <v>12</v>
      </c>
      <c r="B17" s="3" t="s">
        <v>64</v>
      </c>
      <c r="C17" s="13" t="s">
        <v>916</v>
      </c>
      <c r="D17" s="7" t="s">
        <v>10</v>
      </c>
      <c r="E17" s="122" t="s">
        <v>53</v>
      </c>
      <c r="F17" s="122" t="s">
        <v>65</v>
      </c>
      <c r="G17" s="21">
        <v>1</v>
      </c>
      <c r="H17" s="122" t="s">
        <v>66</v>
      </c>
      <c r="I17" s="28">
        <f>857.11/3</f>
        <v>285.70333333333332</v>
      </c>
      <c r="J17" s="7"/>
      <c r="K17" s="14"/>
      <c r="L17" s="14"/>
      <c r="M17" s="14"/>
      <c r="N17" s="14"/>
      <c r="O17" s="14"/>
      <c r="P17" s="14"/>
      <c r="Q17" s="14"/>
      <c r="R17" s="14"/>
      <c r="S17" s="14">
        <v>1</v>
      </c>
      <c r="T17" s="16"/>
      <c r="U17" s="15"/>
      <c r="V17" s="23" t="s">
        <v>1083</v>
      </c>
    </row>
    <row r="18" spans="1:23" ht="23.1" customHeight="1">
      <c r="A18" s="11">
        <v>13</v>
      </c>
      <c r="B18" s="3" t="s">
        <v>64</v>
      </c>
      <c r="C18" s="13" t="s">
        <v>916</v>
      </c>
      <c r="D18" s="7" t="s">
        <v>10</v>
      </c>
      <c r="E18" s="122" t="s">
        <v>53</v>
      </c>
      <c r="F18" s="122" t="s">
        <v>67</v>
      </c>
      <c r="G18" s="21">
        <v>2</v>
      </c>
      <c r="H18" s="122" t="s">
        <v>68</v>
      </c>
      <c r="I18" s="28">
        <f t="shared" ref="I18:I19" si="3">857.11/3</f>
        <v>285.70333333333332</v>
      </c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>
        <v>1</v>
      </c>
      <c r="V18" s="2" t="s">
        <v>1074</v>
      </c>
    </row>
    <row r="19" spans="1:23" ht="23.1" customHeight="1">
      <c r="A19" s="11">
        <v>14</v>
      </c>
      <c r="B19" s="3" t="s">
        <v>64</v>
      </c>
      <c r="C19" s="13" t="s">
        <v>916</v>
      </c>
      <c r="D19" s="7" t="s">
        <v>10</v>
      </c>
      <c r="E19" s="122" t="s">
        <v>53</v>
      </c>
      <c r="F19" s="122" t="s">
        <v>69</v>
      </c>
      <c r="G19" s="21">
        <v>3</v>
      </c>
      <c r="H19" s="122" t="s">
        <v>1069</v>
      </c>
      <c r="I19" s="28">
        <f t="shared" si="3"/>
        <v>285.70333333333332</v>
      </c>
      <c r="J19" s="7"/>
      <c r="K19" s="61"/>
      <c r="L19" s="61"/>
      <c r="M19" s="61"/>
      <c r="N19" s="61"/>
      <c r="O19" s="61"/>
      <c r="P19" s="61"/>
      <c r="Q19" s="61"/>
      <c r="R19" s="14"/>
      <c r="S19" s="14">
        <v>1</v>
      </c>
      <c r="T19" s="16"/>
      <c r="U19" s="16"/>
      <c r="V19" s="2" t="s">
        <v>980</v>
      </c>
      <c r="W19" s="164" t="s">
        <v>1076</v>
      </c>
    </row>
    <row r="20" spans="1:23" ht="23.1" customHeight="1">
      <c r="A20" s="11">
        <v>15</v>
      </c>
      <c r="B20" s="3" t="s">
        <v>71</v>
      </c>
      <c r="C20" s="13" t="s">
        <v>916</v>
      </c>
      <c r="D20" s="7" t="s">
        <v>10</v>
      </c>
      <c r="E20" s="122" t="s">
        <v>53</v>
      </c>
      <c r="F20" s="122" t="s">
        <v>72</v>
      </c>
      <c r="G20" s="21">
        <v>1</v>
      </c>
      <c r="H20" s="122" t="s">
        <v>73</v>
      </c>
      <c r="I20" s="29">
        <v>262.13</v>
      </c>
      <c r="J20" s="7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>
        <v>1</v>
      </c>
      <c r="V20" s="2" t="s">
        <v>1074</v>
      </c>
    </row>
    <row r="21" spans="1:23" ht="23.1" customHeight="1">
      <c r="A21" s="11">
        <v>16</v>
      </c>
      <c r="B21" s="3" t="s">
        <v>74</v>
      </c>
      <c r="C21" s="13" t="s">
        <v>18</v>
      </c>
      <c r="D21" s="7" t="s">
        <v>9</v>
      </c>
      <c r="E21" s="122" t="s">
        <v>75</v>
      </c>
      <c r="F21" s="5" t="s">
        <v>76</v>
      </c>
      <c r="G21" s="21">
        <v>1</v>
      </c>
      <c r="H21" s="5" t="s">
        <v>77</v>
      </c>
      <c r="I21" s="33">
        <f>791.95/3</f>
        <v>263.98333333333335</v>
      </c>
      <c r="J21" s="8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>
        <v>1</v>
      </c>
      <c r="V21" s="2" t="s">
        <v>7</v>
      </c>
    </row>
    <row r="22" spans="1:23" ht="23.1" customHeight="1">
      <c r="A22" s="11">
        <v>17</v>
      </c>
      <c r="B22" s="3" t="s">
        <v>74</v>
      </c>
      <c r="C22" s="13" t="s">
        <v>18</v>
      </c>
      <c r="D22" s="7" t="s">
        <v>9</v>
      </c>
      <c r="E22" s="122" t="s">
        <v>75</v>
      </c>
      <c r="F22" s="122" t="s">
        <v>78</v>
      </c>
      <c r="G22" s="21">
        <v>2</v>
      </c>
      <c r="H22" s="122" t="s">
        <v>79</v>
      </c>
      <c r="I22" s="33">
        <f t="shared" ref="I22:I23" si="4">791.95/3</f>
        <v>263.98333333333335</v>
      </c>
      <c r="J22" s="7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>
        <v>1</v>
      </c>
      <c r="V22" s="2" t="s">
        <v>7</v>
      </c>
    </row>
    <row r="23" spans="1:23" ht="23.1" customHeight="1">
      <c r="A23" s="11">
        <v>18</v>
      </c>
      <c r="B23" s="3" t="s">
        <v>74</v>
      </c>
      <c r="C23" s="13" t="s">
        <v>18</v>
      </c>
      <c r="D23" s="7" t="s">
        <v>9</v>
      </c>
      <c r="E23" s="122" t="s">
        <v>75</v>
      </c>
      <c r="F23" s="122" t="s">
        <v>80</v>
      </c>
      <c r="G23" s="21">
        <v>3</v>
      </c>
      <c r="H23" s="122" t="s">
        <v>81</v>
      </c>
      <c r="I23" s="33">
        <f t="shared" si="4"/>
        <v>263.98333333333335</v>
      </c>
      <c r="J23" s="7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>
        <v>1</v>
      </c>
      <c r="V23" s="2" t="s">
        <v>7</v>
      </c>
    </row>
    <row r="24" spans="1:23" ht="23.1" customHeight="1">
      <c r="A24" s="11">
        <v>19</v>
      </c>
      <c r="B24" s="3" t="s">
        <v>82</v>
      </c>
      <c r="C24" s="13" t="s">
        <v>18</v>
      </c>
      <c r="D24" s="7" t="s">
        <v>9</v>
      </c>
      <c r="E24" s="122" t="s">
        <v>83</v>
      </c>
      <c r="F24" s="122" t="s">
        <v>84</v>
      </c>
      <c r="G24" s="21">
        <v>1</v>
      </c>
      <c r="H24" s="122" t="s">
        <v>85</v>
      </c>
      <c r="I24" s="33">
        <f>1025.36159/4</f>
        <v>256.34039749999999</v>
      </c>
      <c r="J24" s="7"/>
      <c r="K24" s="14"/>
      <c r="L24" s="14"/>
      <c r="M24" s="14"/>
      <c r="N24" s="14"/>
      <c r="O24" s="14"/>
      <c r="P24" s="14"/>
      <c r="Q24" s="14">
        <v>1</v>
      </c>
      <c r="R24" s="16"/>
      <c r="S24" s="16"/>
      <c r="T24" s="16"/>
      <c r="U24" s="16"/>
      <c r="V24" s="2" t="s">
        <v>981</v>
      </c>
      <c r="W24" s="164" t="s">
        <v>1076</v>
      </c>
    </row>
    <row r="25" spans="1:23" ht="23.1" customHeight="1">
      <c r="A25" s="11">
        <v>20</v>
      </c>
      <c r="B25" s="3" t="s">
        <v>82</v>
      </c>
      <c r="C25" s="13" t="s">
        <v>18</v>
      </c>
      <c r="D25" s="7" t="s">
        <v>9</v>
      </c>
      <c r="E25" s="122" t="s">
        <v>83</v>
      </c>
      <c r="F25" s="122" t="s">
        <v>86</v>
      </c>
      <c r="G25" s="21">
        <v>2</v>
      </c>
      <c r="H25" s="122" t="s">
        <v>87</v>
      </c>
      <c r="I25" s="33">
        <f t="shared" ref="I25:I27" si="5">1025.36159/4</f>
        <v>256.34039749999999</v>
      </c>
      <c r="J25" s="7"/>
      <c r="K25" s="14"/>
      <c r="L25" s="14"/>
      <c r="M25" s="14"/>
      <c r="N25" s="14"/>
      <c r="O25" s="14"/>
      <c r="P25" s="14"/>
      <c r="Q25" s="14">
        <v>1</v>
      </c>
      <c r="R25" s="16"/>
      <c r="S25" s="16"/>
      <c r="T25" s="16"/>
      <c r="U25" s="16"/>
      <c r="V25" s="2" t="s">
        <v>982</v>
      </c>
      <c r="W25" s="164" t="s">
        <v>1076</v>
      </c>
    </row>
    <row r="26" spans="1:23" ht="23.1" customHeight="1">
      <c r="A26" s="11">
        <v>21</v>
      </c>
      <c r="B26" s="3" t="s">
        <v>82</v>
      </c>
      <c r="C26" s="13" t="s">
        <v>18</v>
      </c>
      <c r="D26" s="7" t="s">
        <v>9</v>
      </c>
      <c r="E26" s="122" t="s">
        <v>83</v>
      </c>
      <c r="F26" s="122" t="s">
        <v>88</v>
      </c>
      <c r="G26" s="21">
        <v>3</v>
      </c>
      <c r="H26" s="122" t="s">
        <v>89</v>
      </c>
      <c r="I26" s="33">
        <f t="shared" si="5"/>
        <v>256.34039749999999</v>
      </c>
      <c r="J26" s="7"/>
      <c r="K26" s="14"/>
      <c r="L26" s="14"/>
      <c r="M26" s="14"/>
      <c r="N26" s="14"/>
      <c r="O26" s="14"/>
      <c r="P26" s="14"/>
      <c r="Q26" s="14"/>
      <c r="R26" s="14"/>
      <c r="S26" s="14">
        <v>1</v>
      </c>
      <c r="T26" s="15"/>
      <c r="U26" s="15"/>
      <c r="V26" s="2"/>
    </row>
    <row r="27" spans="1:23" ht="23.1" customHeight="1">
      <c r="A27" s="11">
        <v>22</v>
      </c>
      <c r="B27" s="3" t="s">
        <v>82</v>
      </c>
      <c r="C27" s="13" t="s">
        <v>18</v>
      </c>
      <c r="D27" s="7" t="s">
        <v>9</v>
      </c>
      <c r="E27" s="122" t="s">
        <v>83</v>
      </c>
      <c r="F27" s="122" t="s">
        <v>90</v>
      </c>
      <c r="G27" s="21">
        <v>4</v>
      </c>
      <c r="H27" s="122" t="s">
        <v>91</v>
      </c>
      <c r="I27" s="33">
        <f t="shared" si="5"/>
        <v>256.34039749999999</v>
      </c>
      <c r="J27" s="7"/>
      <c r="K27" s="14"/>
      <c r="L27" s="14"/>
      <c r="M27" s="14"/>
      <c r="N27" s="14"/>
      <c r="O27" s="14">
        <v>1</v>
      </c>
      <c r="P27" s="15">
        <v>0</v>
      </c>
      <c r="Q27" s="15"/>
      <c r="R27" s="16"/>
      <c r="S27" s="16"/>
      <c r="T27" s="16"/>
      <c r="U27" s="16"/>
      <c r="V27" s="2" t="s">
        <v>930</v>
      </c>
      <c r="W27" s="164" t="s">
        <v>1076</v>
      </c>
    </row>
    <row r="28" spans="1:23" ht="23.1" customHeight="1">
      <c r="A28" s="11">
        <v>23</v>
      </c>
      <c r="B28" s="3" t="s">
        <v>92</v>
      </c>
      <c r="C28" s="13" t="s">
        <v>19</v>
      </c>
      <c r="D28" s="7" t="s">
        <v>9</v>
      </c>
      <c r="E28" s="122" t="s">
        <v>93</v>
      </c>
      <c r="F28" s="122" t="s">
        <v>94</v>
      </c>
      <c r="G28" s="21">
        <v>1</v>
      </c>
      <c r="H28" s="122" t="s">
        <v>95</v>
      </c>
      <c r="I28" s="33">
        <f>543.43/2</f>
        <v>271.71499999999997</v>
      </c>
      <c r="J28" s="7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>
        <v>1</v>
      </c>
      <c r="V28" s="2" t="s">
        <v>7</v>
      </c>
    </row>
    <row r="29" spans="1:23" ht="23.1" customHeight="1">
      <c r="A29" s="11">
        <v>24</v>
      </c>
      <c r="B29" s="3" t="s">
        <v>92</v>
      </c>
      <c r="C29" s="13" t="s">
        <v>19</v>
      </c>
      <c r="D29" s="7" t="s">
        <v>9</v>
      </c>
      <c r="E29" s="122" t="s">
        <v>93</v>
      </c>
      <c r="F29" s="122" t="s">
        <v>96</v>
      </c>
      <c r="G29" s="21">
        <v>2</v>
      </c>
      <c r="H29" s="122" t="s">
        <v>97</v>
      </c>
      <c r="I29" s="33">
        <f t="shared" ref="I29" si="6">543.43/2</f>
        <v>271.71499999999997</v>
      </c>
      <c r="J29" s="7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>
        <v>1</v>
      </c>
      <c r="V29" s="2" t="s">
        <v>7</v>
      </c>
    </row>
    <row r="30" spans="1:23" ht="23.1" customHeight="1">
      <c r="A30" s="11">
        <v>25</v>
      </c>
      <c r="B30" s="3" t="s">
        <v>98</v>
      </c>
      <c r="C30" s="13" t="s">
        <v>19</v>
      </c>
      <c r="D30" s="7" t="s">
        <v>9</v>
      </c>
      <c r="E30" s="122" t="s">
        <v>99</v>
      </c>
      <c r="F30" s="122" t="s">
        <v>100</v>
      </c>
      <c r="G30" s="21">
        <v>1</v>
      </c>
      <c r="H30" s="122" t="s">
        <v>101</v>
      </c>
      <c r="I30" s="33">
        <f>756.55/3</f>
        <v>252.18333333333331</v>
      </c>
      <c r="J30" s="7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>
        <v>1</v>
      </c>
      <c r="V30" s="2" t="s">
        <v>1074</v>
      </c>
    </row>
    <row r="31" spans="1:23" ht="23.1" customHeight="1">
      <c r="A31" s="11">
        <v>26</v>
      </c>
      <c r="B31" s="3" t="s">
        <v>98</v>
      </c>
      <c r="C31" s="13" t="s">
        <v>19</v>
      </c>
      <c r="D31" s="7" t="s">
        <v>9</v>
      </c>
      <c r="E31" s="122" t="s">
        <v>99</v>
      </c>
      <c r="F31" s="122" t="s">
        <v>102</v>
      </c>
      <c r="G31" s="21">
        <v>2</v>
      </c>
      <c r="H31" s="122" t="s">
        <v>103</v>
      </c>
      <c r="I31" s="33">
        <f t="shared" ref="I31:I32" si="7">756.55/3</f>
        <v>252.18333333333331</v>
      </c>
      <c r="J31" s="7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>
        <v>1</v>
      </c>
      <c r="V31" s="2" t="s">
        <v>1074</v>
      </c>
    </row>
    <row r="32" spans="1:23" ht="23.1" customHeight="1">
      <c r="A32" s="11">
        <v>27</v>
      </c>
      <c r="B32" s="3" t="s">
        <v>98</v>
      </c>
      <c r="C32" s="13" t="s">
        <v>19</v>
      </c>
      <c r="D32" s="7" t="s">
        <v>9</v>
      </c>
      <c r="E32" s="122" t="s">
        <v>99</v>
      </c>
      <c r="F32" s="122" t="s">
        <v>104</v>
      </c>
      <c r="G32" s="21">
        <v>3</v>
      </c>
      <c r="H32" s="122" t="s">
        <v>105</v>
      </c>
      <c r="I32" s="33">
        <f t="shared" si="7"/>
        <v>252.18333333333331</v>
      </c>
      <c r="J32" s="7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>
        <v>1</v>
      </c>
      <c r="V32" s="2" t="s">
        <v>1074</v>
      </c>
    </row>
    <row r="33" spans="1:22" ht="23.1" customHeight="1">
      <c r="A33" s="11">
        <v>28</v>
      </c>
      <c r="B33" s="3" t="s">
        <v>106</v>
      </c>
      <c r="C33" s="13" t="s">
        <v>18</v>
      </c>
      <c r="D33" s="7" t="s">
        <v>9</v>
      </c>
      <c r="E33" s="122" t="s">
        <v>107</v>
      </c>
      <c r="F33" s="122" t="s">
        <v>108</v>
      </c>
      <c r="G33" s="21">
        <v>1</v>
      </c>
      <c r="H33" s="122" t="s">
        <v>109</v>
      </c>
      <c r="I33" s="33">
        <f>523.54/2</f>
        <v>261.77</v>
      </c>
      <c r="J33" s="7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>
        <v>1</v>
      </c>
      <c r="V33" s="2" t="s">
        <v>7</v>
      </c>
    </row>
    <row r="34" spans="1:22" ht="23.1" customHeight="1">
      <c r="A34" s="11">
        <v>29</v>
      </c>
      <c r="B34" s="3" t="s">
        <v>106</v>
      </c>
      <c r="C34" s="13" t="s">
        <v>18</v>
      </c>
      <c r="D34" s="7" t="s">
        <v>9</v>
      </c>
      <c r="E34" s="122" t="s">
        <v>107</v>
      </c>
      <c r="F34" s="122" t="s">
        <v>40</v>
      </c>
      <c r="G34" s="21">
        <v>2</v>
      </c>
      <c r="H34" s="122" t="s">
        <v>110</v>
      </c>
      <c r="I34" s="33">
        <f t="shared" ref="I34" si="8">523.54/2</f>
        <v>261.77</v>
      </c>
      <c r="J34" s="7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>
        <v>1</v>
      </c>
      <c r="V34" s="2" t="s">
        <v>7</v>
      </c>
    </row>
    <row r="35" spans="1:22" ht="23.1" customHeight="1">
      <c r="A35" s="11">
        <v>30</v>
      </c>
      <c r="B35" s="3" t="s">
        <v>111</v>
      </c>
      <c r="C35" s="13" t="s">
        <v>19</v>
      </c>
      <c r="D35" s="7" t="s">
        <v>9</v>
      </c>
      <c r="E35" s="122" t="s">
        <v>112</v>
      </c>
      <c r="F35" s="122" t="s">
        <v>113</v>
      </c>
      <c r="G35" s="21">
        <v>1</v>
      </c>
      <c r="H35" s="122" t="s">
        <v>114</v>
      </c>
      <c r="I35" s="33">
        <f>803.56/3</f>
        <v>267.8533333333333</v>
      </c>
      <c r="J35" s="7">
        <v>1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6"/>
      <c r="S35" s="16"/>
      <c r="T35" s="15"/>
      <c r="U35" s="15"/>
      <c r="V35" s="2" t="s">
        <v>14</v>
      </c>
    </row>
    <row r="36" spans="1:22" ht="23.1" customHeight="1">
      <c r="A36" s="11">
        <v>31</v>
      </c>
      <c r="B36" s="3" t="s">
        <v>111</v>
      </c>
      <c r="C36" s="13" t="s">
        <v>19</v>
      </c>
      <c r="D36" s="7" t="s">
        <v>9</v>
      </c>
      <c r="E36" s="122" t="s">
        <v>112</v>
      </c>
      <c r="F36" s="122" t="s">
        <v>112</v>
      </c>
      <c r="G36" s="21">
        <v>2</v>
      </c>
      <c r="H36" s="122" t="s">
        <v>115</v>
      </c>
      <c r="I36" s="33">
        <f t="shared" ref="I36:I37" si="9">803.56/3</f>
        <v>267.8533333333333</v>
      </c>
      <c r="J36" s="7"/>
      <c r="K36" s="14"/>
      <c r="L36" s="14"/>
      <c r="M36" s="14"/>
      <c r="N36" s="14"/>
      <c r="O36" s="14"/>
      <c r="P36" s="14"/>
      <c r="Q36" s="14"/>
      <c r="R36" s="14"/>
      <c r="S36" s="14"/>
      <c r="T36" s="14">
        <v>1</v>
      </c>
      <c r="U36" s="15"/>
      <c r="V36" s="2" t="s">
        <v>116</v>
      </c>
    </row>
    <row r="37" spans="1:22" ht="23.1" customHeight="1">
      <c r="A37" s="11">
        <v>32</v>
      </c>
      <c r="B37" s="3" t="s">
        <v>111</v>
      </c>
      <c r="C37" s="13" t="s">
        <v>19</v>
      </c>
      <c r="D37" s="7" t="s">
        <v>9</v>
      </c>
      <c r="E37" s="122" t="s">
        <v>112</v>
      </c>
      <c r="F37" s="122" t="s">
        <v>117</v>
      </c>
      <c r="G37" s="21">
        <v>3</v>
      </c>
      <c r="H37" s="122" t="s">
        <v>118</v>
      </c>
      <c r="I37" s="33">
        <f t="shared" si="9"/>
        <v>267.8533333333333</v>
      </c>
      <c r="J37" s="7"/>
      <c r="K37" s="14"/>
      <c r="L37" s="14"/>
      <c r="M37" s="14"/>
      <c r="N37" s="14"/>
      <c r="O37" s="14"/>
      <c r="P37" s="14"/>
      <c r="Q37" s="14"/>
      <c r="R37" s="14"/>
      <c r="S37" s="14"/>
      <c r="T37" s="14">
        <v>1</v>
      </c>
      <c r="U37" s="15"/>
      <c r="V37" s="2" t="s">
        <v>116</v>
      </c>
    </row>
    <row r="38" spans="1:22" ht="23.1" customHeight="1">
      <c r="A38" s="11">
        <v>33</v>
      </c>
      <c r="B38" s="3" t="s">
        <v>119</v>
      </c>
      <c r="C38" s="13" t="s">
        <v>18</v>
      </c>
      <c r="D38" s="7" t="s">
        <v>10</v>
      </c>
      <c r="E38" s="122" t="s">
        <v>83</v>
      </c>
      <c r="F38" s="122" t="s">
        <v>65</v>
      </c>
      <c r="G38" s="21">
        <v>1</v>
      </c>
      <c r="H38" s="122" t="s">
        <v>120</v>
      </c>
      <c r="I38" s="34">
        <f>798.45/3</f>
        <v>266.15000000000003</v>
      </c>
      <c r="J38" s="7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>
        <v>1</v>
      </c>
      <c r="V38" s="2"/>
    </row>
    <row r="39" spans="1:22" ht="23.1" customHeight="1">
      <c r="A39" s="11">
        <v>34</v>
      </c>
      <c r="B39" s="3" t="s">
        <v>119</v>
      </c>
      <c r="C39" s="13" t="s">
        <v>18</v>
      </c>
      <c r="D39" s="7" t="s">
        <v>10</v>
      </c>
      <c r="E39" s="122" t="s">
        <v>83</v>
      </c>
      <c r="F39" s="122" t="s">
        <v>121</v>
      </c>
      <c r="G39" s="21">
        <v>2</v>
      </c>
      <c r="H39" s="122" t="s">
        <v>122</v>
      </c>
      <c r="I39" s="34">
        <f t="shared" ref="I39:I40" si="10">798.45/3</f>
        <v>266.15000000000003</v>
      </c>
      <c r="J39" s="7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>
        <v>1</v>
      </c>
      <c r="V39" s="2" t="s">
        <v>7</v>
      </c>
    </row>
    <row r="40" spans="1:22" ht="23.1" customHeight="1">
      <c r="A40" s="11">
        <v>35</v>
      </c>
      <c r="B40" s="3" t="s">
        <v>119</v>
      </c>
      <c r="C40" s="13" t="s">
        <v>18</v>
      </c>
      <c r="D40" s="7" t="s">
        <v>10</v>
      </c>
      <c r="E40" s="122" t="s">
        <v>83</v>
      </c>
      <c r="F40" s="122" t="s">
        <v>123</v>
      </c>
      <c r="G40" s="21">
        <v>3</v>
      </c>
      <c r="H40" s="122" t="s">
        <v>124</v>
      </c>
      <c r="I40" s="34">
        <f t="shared" si="10"/>
        <v>266.15000000000003</v>
      </c>
      <c r="J40" s="7">
        <v>1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6"/>
      <c r="S40" s="16"/>
      <c r="T40" s="15"/>
      <c r="U40" s="15"/>
      <c r="V40" s="2" t="s">
        <v>919</v>
      </c>
    </row>
    <row r="41" spans="1:22" ht="23.1" customHeight="1">
      <c r="A41" s="11">
        <v>36</v>
      </c>
      <c r="B41" s="3" t="s">
        <v>125</v>
      </c>
      <c r="C41" s="13" t="s">
        <v>18</v>
      </c>
      <c r="D41" s="7" t="s">
        <v>10</v>
      </c>
      <c r="E41" s="122" t="s">
        <v>83</v>
      </c>
      <c r="F41" s="122" t="s">
        <v>83</v>
      </c>
      <c r="G41" s="21">
        <v>1</v>
      </c>
      <c r="H41" s="122" t="s">
        <v>126</v>
      </c>
      <c r="I41" s="34">
        <f>789.61/3</f>
        <v>263.20333333333332</v>
      </c>
      <c r="J41" s="7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>
        <v>1</v>
      </c>
      <c r="V41" s="2" t="s">
        <v>7</v>
      </c>
    </row>
    <row r="42" spans="1:22" ht="23.1" customHeight="1">
      <c r="A42" s="11">
        <v>37</v>
      </c>
      <c r="B42" s="3" t="s">
        <v>125</v>
      </c>
      <c r="C42" s="13" t="s">
        <v>18</v>
      </c>
      <c r="D42" s="7" t="s">
        <v>10</v>
      </c>
      <c r="E42" s="122" t="s">
        <v>83</v>
      </c>
      <c r="F42" s="122" t="s">
        <v>127</v>
      </c>
      <c r="G42" s="21">
        <v>2</v>
      </c>
      <c r="H42" s="122" t="s">
        <v>128</v>
      </c>
      <c r="I42" s="34">
        <f t="shared" ref="I42:I43" si="11">789.61/3</f>
        <v>263.20333333333332</v>
      </c>
      <c r="J42" s="7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>
        <v>1</v>
      </c>
      <c r="V42" s="2" t="s">
        <v>7</v>
      </c>
    </row>
    <row r="43" spans="1:22" ht="23.1" customHeight="1">
      <c r="A43" s="11">
        <v>38</v>
      </c>
      <c r="B43" s="3" t="s">
        <v>125</v>
      </c>
      <c r="C43" s="13" t="s">
        <v>18</v>
      </c>
      <c r="D43" s="7" t="s">
        <v>10</v>
      </c>
      <c r="E43" s="122" t="s">
        <v>83</v>
      </c>
      <c r="F43" s="122" t="s">
        <v>129</v>
      </c>
      <c r="G43" s="21">
        <v>3</v>
      </c>
      <c r="H43" s="122" t="s">
        <v>130</v>
      </c>
      <c r="I43" s="34">
        <f t="shared" si="11"/>
        <v>263.20333333333332</v>
      </c>
      <c r="J43" s="7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>
        <v>1</v>
      </c>
      <c r="V43" s="2" t="s">
        <v>7</v>
      </c>
    </row>
    <row r="44" spans="1:22" ht="23.1" customHeight="1">
      <c r="A44" s="11">
        <v>39</v>
      </c>
      <c r="B44" s="3" t="s">
        <v>131</v>
      </c>
      <c r="C44" s="13" t="s">
        <v>18</v>
      </c>
      <c r="D44" s="7" t="s">
        <v>10</v>
      </c>
      <c r="E44" s="122" t="s">
        <v>83</v>
      </c>
      <c r="F44" s="122" t="s">
        <v>132</v>
      </c>
      <c r="G44" s="21">
        <v>1</v>
      </c>
      <c r="H44" s="122" t="s">
        <v>133</v>
      </c>
      <c r="I44" s="34">
        <f>793.33/3</f>
        <v>264.44333333333333</v>
      </c>
      <c r="J44" s="7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>
        <v>1</v>
      </c>
      <c r="V44" s="2" t="s">
        <v>7</v>
      </c>
    </row>
    <row r="45" spans="1:22" ht="23.1" customHeight="1">
      <c r="A45" s="11">
        <v>40</v>
      </c>
      <c r="B45" s="3" t="s">
        <v>131</v>
      </c>
      <c r="C45" s="13" t="s">
        <v>18</v>
      </c>
      <c r="D45" s="7" t="s">
        <v>10</v>
      </c>
      <c r="E45" s="122" t="s">
        <v>83</v>
      </c>
      <c r="F45" s="122" t="s">
        <v>134</v>
      </c>
      <c r="G45" s="21">
        <v>2</v>
      </c>
      <c r="H45" s="122" t="s">
        <v>135</v>
      </c>
      <c r="I45" s="34">
        <f t="shared" ref="I45:I46" si="12">793.33/3</f>
        <v>264.44333333333333</v>
      </c>
      <c r="J45" s="7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>
        <v>1</v>
      </c>
      <c r="V45" s="2" t="s">
        <v>7</v>
      </c>
    </row>
    <row r="46" spans="1:22" ht="23.1" customHeight="1">
      <c r="A46" s="11">
        <v>41</v>
      </c>
      <c r="B46" s="3" t="s">
        <v>131</v>
      </c>
      <c r="C46" s="13" t="s">
        <v>18</v>
      </c>
      <c r="D46" s="7" t="s">
        <v>10</v>
      </c>
      <c r="E46" s="122" t="s">
        <v>83</v>
      </c>
      <c r="F46" s="122" t="s">
        <v>136</v>
      </c>
      <c r="G46" s="21">
        <v>3</v>
      </c>
      <c r="H46" s="122" t="s">
        <v>137</v>
      </c>
      <c r="I46" s="34">
        <f t="shared" si="12"/>
        <v>264.44333333333333</v>
      </c>
      <c r="J46" s="7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>
        <v>1</v>
      </c>
      <c r="V46" s="2" t="s">
        <v>7</v>
      </c>
    </row>
    <row r="47" spans="1:22" ht="23.1" customHeight="1">
      <c r="A47" s="11">
        <v>42</v>
      </c>
      <c r="B47" s="3" t="s">
        <v>138</v>
      </c>
      <c r="C47" s="13" t="s">
        <v>18</v>
      </c>
      <c r="D47" s="7" t="s">
        <v>10</v>
      </c>
      <c r="E47" s="122" t="s">
        <v>83</v>
      </c>
      <c r="F47" s="122" t="s">
        <v>139</v>
      </c>
      <c r="G47" s="21">
        <v>1</v>
      </c>
      <c r="H47" s="122" t="s">
        <v>140</v>
      </c>
      <c r="I47" s="34">
        <f>808.17/3</f>
        <v>269.39</v>
      </c>
      <c r="J47" s="7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>
        <v>1</v>
      </c>
      <c r="V47" s="2" t="s">
        <v>7</v>
      </c>
    </row>
    <row r="48" spans="1:22" ht="23.1" customHeight="1">
      <c r="A48" s="11">
        <v>43</v>
      </c>
      <c r="B48" s="3" t="s">
        <v>138</v>
      </c>
      <c r="C48" s="13" t="s">
        <v>18</v>
      </c>
      <c r="D48" s="7" t="s">
        <v>10</v>
      </c>
      <c r="E48" s="122" t="s">
        <v>83</v>
      </c>
      <c r="F48" s="122" t="s">
        <v>141</v>
      </c>
      <c r="G48" s="21">
        <v>2</v>
      </c>
      <c r="H48" s="122" t="s">
        <v>142</v>
      </c>
      <c r="I48" s="34">
        <f t="shared" ref="I48:I49" si="13">808.17/3</f>
        <v>269.39</v>
      </c>
      <c r="J48" s="7">
        <v>1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6"/>
      <c r="S48" s="16"/>
      <c r="T48" s="15"/>
      <c r="U48" s="15"/>
      <c r="V48" s="2" t="s">
        <v>927</v>
      </c>
    </row>
    <row r="49" spans="1:23" ht="23.1" customHeight="1">
      <c r="A49" s="11">
        <v>44</v>
      </c>
      <c r="B49" s="3" t="s">
        <v>138</v>
      </c>
      <c r="C49" s="13" t="s">
        <v>18</v>
      </c>
      <c r="D49" s="7" t="s">
        <v>10</v>
      </c>
      <c r="E49" s="122" t="s">
        <v>83</v>
      </c>
      <c r="F49" s="122" t="s">
        <v>143</v>
      </c>
      <c r="G49" s="21">
        <v>3</v>
      </c>
      <c r="H49" s="122" t="s">
        <v>144</v>
      </c>
      <c r="I49" s="34">
        <f t="shared" si="13"/>
        <v>269.39</v>
      </c>
      <c r="J49" s="7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>
        <v>1</v>
      </c>
      <c r="V49" s="2" t="s">
        <v>7</v>
      </c>
    </row>
    <row r="50" spans="1:23" ht="23.1" customHeight="1">
      <c r="A50" s="11">
        <v>45</v>
      </c>
      <c r="B50" s="3" t="s">
        <v>145</v>
      </c>
      <c r="C50" s="13" t="s">
        <v>18</v>
      </c>
      <c r="D50" s="7" t="s">
        <v>10</v>
      </c>
      <c r="E50" s="122" t="s">
        <v>107</v>
      </c>
      <c r="F50" s="122" t="s">
        <v>146</v>
      </c>
      <c r="G50" s="21">
        <v>1</v>
      </c>
      <c r="H50" s="122" t="s">
        <v>147</v>
      </c>
      <c r="I50" s="34">
        <f>840.27763/3</f>
        <v>280.09254333333337</v>
      </c>
      <c r="J50" s="7"/>
      <c r="K50" s="14"/>
      <c r="L50" s="14"/>
      <c r="M50" s="14"/>
      <c r="N50" s="14"/>
      <c r="O50" s="14">
        <v>1</v>
      </c>
      <c r="P50" s="15">
        <v>0</v>
      </c>
      <c r="Q50" s="15"/>
      <c r="R50" s="16"/>
      <c r="S50" s="16"/>
      <c r="T50" s="16"/>
      <c r="U50" s="16"/>
      <c r="V50" s="2" t="s">
        <v>928</v>
      </c>
      <c r="W50" s="164" t="s">
        <v>1076</v>
      </c>
    </row>
    <row r="51" spans="1:23" ht="23.1" customHeight="1">
      <c r="A51" s="11">
        <v>46</v>
      </c>
      <c r="B51" s="3" t="s">
        <v>145</v>
      </c>
      <c r="C51" s="13" t="s">
        <v>18</v>
      </c>
      <c r="D51" s="7" t="s">
        <v>10</v>
      </c>
      <c r="E51" s="122" t="s">
        <v>107</v>
      </c>
      <c r="F51" s="122" t="s">
        <v>148</v>
      </c>
      <c r="G51" s="21">
        <v>2</v>
      </c>
      <c r="H51" s="122" t="s">
        <v>149</v>
      </c>
      <c r="I51" s="34">
        <f t="shared" ref="I51:I52" si="14">840.27763/3</f>
        <v>280.09254333333337</v>
      </c>
      <c r="J51" s="7"/>
      <c r="K51" s="14"/>
      <c r="L51" s="14"/>
      <c r="M51" s="14"/>
      <c r="N51" s="14"/>
      <c r="O51" s="14">
        <v>1</v>
      </c>
      <c r="P51" s="15">
        <v>0</v>
      </c>
      <c r="Q51" s="15"/>
      <c r="R51" s="16"/>
      <c r="S51" s="16"/>
      <c r="T51" s="16"/>
      <c r="U51" s="16"/>
      <c r="V51" s="2" t="s">
        <v>929</v>
      </c>
      <c r="W51" s="164" t="s">
        <v>1076</v>
      </c>
    </row>
    <row r="52" spans="1:23" ht="23.1" customHeight="1">
      <c r="A52" s="11">
        <v>47</v>
      </c>
      <c r="B52" s="3" t="s">
        <v>145</v>
      </c>
      <c r="C52" s="13" t="s">
        <v>18</v>
      </c>
      <c r="D52" s="7" t="s">
        <v>10</v>
      </c>
      <c r="E52" s="122" t="s">
        <v>107</v>
      </c>
      <c r="F52" s="122" t="s">
        <v>150</v>
      </c>
      <c r="G52" s="21">
        <v>3</v>
      </c>
      <c r="H52" s="122" t="s">
        <v>151</v>
      </c>
      <c r="I52" s="34">
        <f t="shared" si="14"/>
        <v>280.09254333333337</v>
      </c>
      <c r="J52" s="7">
        <v>1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6"/>
      <c r="S52" s="16"/>
      <c r="T52" s="15"/>
      <c r="U52" s="15"/>
      <c r="V52" s="2" t="s">
        <v>919</v>
      </c>
    </row>
    <row r="53" spans="1:23" s="1" customFormat="1" ht="23.1" customHeight="1">
      <c r="A53" s="24">
        <v>48</v>
      </c>
      <c r="B53" s="23" t="s">
        <v>153</v>
      </c>
      <c r="C53" s="13" t="s">
        <v>18</v>
      </c>
      <c r="D53" s="7" t="s">
        <v>10</v>
      </c>
      <c r="E53" s="5" t="s">
        <v>107</v>
      </c>
      <c r="F53" s="5" t="s">
        <v>154</v>
      </c>
      <c r="G53" s="22">
        <v>1</v>
      </c>
      <c r="H53" s="5" t="s">
        <v>155</v>
      </c>
      <c r="I53" s="34">
        <f>835.95268/3</f>
        <v>278.65089333333333</v>
      </c>
      <c r="J53" s="2"/>
      <c r="K53" s="14"/>
      <c r="L53" s="14"/>
      <c r="M53" s="14"/>
      <c r="N53" s="14"/>
      <c r="O53" s="14"/>
      <c r="P53" s="14"/>
      <c r="Q53" s="14"/>
      <c r="R53" s="14"/>
      <c r="S53" s="14"/>
      <c r="T53" s="14">
        <v>1</v>
      </c>
      <c r="U53" s="16"/>
      <c r="V53" s="2" t="s">
        <v>931</v>
      </c>
      <c r="W53" s="164" t="s">
        <v>1076</v>
      </c>
    </row>
    <row r="54" spans="1:23" s="1" customFormat="1" ht="23.1" customHeight="1">
      <c r="A54" s="24">
        <v>49</v>
      </c>
      <c r="B54" s="23" t="s">
        <v>153</v>
      </c>
      <c r="C54" s="13" t="s">
        <v>18</v>
      </c>
      <c r="D54" s="7" t="s">
        <v>10</v>
      </c>
      <c r="E54" s="5" t="s">
        <v>107</v>
      </c>
      <c r="F54" s="5" t="s">
        <v>156</v>
      </c>
      <c r="G54" s="22">
        <v>2</v>
      </c>
      <c r="H54" s="5" t="s">
        <v>157</v>
      </c>
      <c r="I54" s="34">
        <f t="shared" ref="I54:I55" si="15">835.95268/3</f>
        <v>278.65089333333333</v>
      </c>
      <c r="J54" s="2"/>
      <c r="K54" s="14"/>
      <c r="L54" s="14"/>
      <c r="M54" s="14"/>
      <c r="N54" s="14"/>
      <c r="O54" s="14"/>
      <c r="P54" s="14"/>
      <c r="Q54" s="14"/>
      <c r="R54" s="14"/>
      <c r="S54" s="14"/>
      <c r="T54" s="14">
        <v>1</v>
      </c>
      <c r="U54" s="16"/>
      <c r="V54" s="2" t="s">
        <v>983</v>
      </c>
      <c r="W54" s="164" t="s">
        <v>1076</v>
      </c>
    </row>
    <row r="55" spans="1:23" s="1" customFormat="1" ht="23.1" customHeight="1">
      <c r="A55" s="24">
        <v>50</v>
      </c>
      <c r="B55" s="23" t="s">
        <v>153</v>
      </c>
      <c r="C55" s="13" t="s">
        <v>18</v>
      </c>
      <c r="D55" s="7" t="s">
        <v>10</v>
      </c>
      <c r="E55" s="5" t="s">
        <v>107</v>
      </c>
      <c r="F55" s="5" t="s">
        <v>158</v>
      </c>
      <c r="G55" s="22">
        <v>3</v>
      </c>
      <c r="H55" s="5" t="s">
        <v>159</v>
      </c>
      <c r="I55" s="34">
        <f t="shared" si="15"/>
        <v>278.65089333333333</v>
      </c>
      <c r="J55" s="2">
        <v>1</v>
      </c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2" t="s">
        <v>919</v>
      </c>
    </row>
    <row r="56" spans="1:23" ht="23.1" customHeight="1">
      <c r="A56" s="11">
        <v>51</v>
      </c>
      <c r="B56" s="3" t="s">
        <v>160</v>
      </c>
      <c r="C56" s="13" t="s">
        <v>18</v>
      </c>
      <c r="D56" s="7" t="s">
        <v>10</v>
      </c>
      <c r="E56" s="122" t="s">
        <v>107</v>
      </c>
      <c r="F56" s="122" t="s">
        <v>161</v>
      </c>
      <c r="G56" s="21">
        <v>1</v>
      </c>
      <c r="H56" s="122" t="s">
        <v>162</v>
      </c>
      <c r="I56" s="34">
        <f>850.48127/3</f>
        <v>283.49375666666668</v>
      </c>
      <c r="J56" s="7"/>
      <c r="K56" s="14"/>
      <c r="L56" s="14"/>
      <c r="M56" s="14"/>
      <c r="N56" s="14"/>
      <c r="O56" s="14">
        <v>1</v>
      </c>
      <c r="P56" s="15">
        <v>0</v>
      </c>
      <c r="Q56" s="15"/>
      <c r="R56" s="16"/>
      <c r="S56" s="16"/>
      <c r="T56" s="16"/>
      <c r="U56" s="16"/>
      <c r="V56" s="2" t="s">
        <v>932</v>
      </c>
      <c r="W56" s="164" t="s">
        <v>1076</v>
      </c>
    </row>
    <row r="57" spans="1:23" ht="23.1" customHeight="1">
      <c r="A57" s="11">
        <v>52</v>
      </c>
      <c r="B57" s="3" t="s">
        <v>160</v>
      </c>
      <c r="C57" s="13" t="s">
        <v>18</v>
      </c>
      <c r="D57" s="7" t="s">
        <v>10</v>
      </c>
      <c r="E57" s="122" t="s">
        <v>107</v>
      </c>
      <c r="F57" s="122" t="s">
        <v>163</v>
      </c>
      <c r="G57" s="21">
        <v>2</v>
      </c>
      <c r="H57" s="122" t="s">
        <v>164</v>
      </c>
      <c r="I57" s="34">
        <f t="shared" ref="I57:I58" si="16">850.48127/3</f>
        <v>283.49375666666668</v>
      </c>
      <c r="J57" s="7"/>
      <c r="K57" s="14"/>
      <c r="L57" s="14"/>
      <c r="M57" s="14"/>
      <c r="N57" s="14"/>
      <c r="O57" s="14"/>
      <c r="P57" s="14"/>
      <c r="Q57" s="14">
        <v>1</v>
      </c>
      <c r="R57" s="16"/>
      <c r="S57" s="16"/>
      <c r="T57" s="16"/>
      <c r="U57" s="16"/>
      <c r="V57" s="2" t="s">
        <v>984</v>
      </c>
      <c r="W57" s="164" t="s">
        <v>1076</v>
      </c>
    </row>
    <row r="58" spans="1:23" ht="23.1" customHeight="1">
      <c r="A58" s="11">
        <v>53</v>
      </c>
      <c r="B58" s="3" t="s">
        <v>160</v>
      </c>
      <c r="C58" s="13" t="s">
        <v>18</v>
      </c>
      <c r="D58" s="3" t="s">
        <v>10</v>
      </c>
      <c r="E58" s="122" t="s">
        <v>107</v>
      </c>
      <c r="F58" s="122" t="s">
        <v>165</v>
      </c>
      <c r="G58" s="13">
        <v>3</v>
      </c>
      <c r="H58" s="122" t="s">
        <v>166</v>
      </c>
      <c r="I58" s="34">
        <f t="shared" si="16"/>
        <v>283.49375666666668</v>
      </c>
      <c r="J58" s="7">
        <v>1</v>
      </c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5"/>
      <c r="V58" s="2" t="s">
        <v>1082</v>
      </c>
    </row>
    <row r="59" spans="1:23" ht="23.1" customHeight="1">
      <c r="A59" s="11">
        <v>54</v>
      </c>
      <c r="B59" s="3" t="s">
        <v>167</v>
      </c>
      <c r="C59" s="13" t="s">
        <v>19</v>
      </c>
      <c r="D59" s="7" t="s">
        <v>10</v>
      </c>
      <c r="E59" s="122" t="s">
        <v>93</v>
      </c>
      <c r="F59" s="122" t="s">
        <v>168</v>
      </c>
      <c r="G59" s="21">
        <v>1</v>
      </c>
      <c r="H59" s="122" t="s">
        <v>169</v>
      </c>
      <c r="I59" s="34">
        <f>523.53/2</f>
        <v>261.76499999999999</v>
      </c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>
        <v>1</v>
      </c>
      <c r="V59" s="2" t="s">
        <v>7</v>
      </c>
    </row>
    <row r="60" spans="1:23" ht="23.1" customHeight="1">
      <c r="A60" s="11">
        <v>55</v>
      </c>
      <c r="B60" s="3" t="s">
        <v>167</v>
      </c>
      <c r="C60" s="13" t="s">
        <v>19</v>
      </c>
      <c r="D60" s="7" t="s">
        <v>10</v>
      </c>
      <c r="E60" s="122" t="s">
        <v>93</v>
      </c>
      <c r="F60" s="122" t="s">
        <v>170</v>
      </c>
      <c r="G60" s="21">
        <v>2</v>
      </c>
      <c r="H60" s="122" t="s">
        <v>171</v>
      </c>
      <c r="I60" s="34">
        <f t="shared" ref="I60" si="17">523.53/2</f>
        <v>261.76499999999999</v>
      </c>
      <c r="J60" s="7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>
        <v>1</v>
      </c>
      <c r="V60" s="2" t="s">
        <v>7</v>
      </c>
    </row>
    <row r="61" spans="1:23" ht="23.1" customHeight="1">
      <c r="A61" s="11">
        <v>56</v>
      </c>
      <c r="B61" s="3" t="s">
        <v>172</v>
      </c>
      <c r="C61" s="13" t="s">
        <v>19</v>
      </c>
      <c r="D61" s="7" t="s">
        <v>10</v>
      </c>
      <c r="E61" s="122" t="s">
        <v>93</v>
      </c>
      <c r="F61" s="122" t="s">
        <v>173</v>
      </c>
      <c r="G61" s="21">
        <v>1</v>
      </c>
      <c r="H61" s="122" t="s">
        <v>174</v>
      </c>
      <c r="I61" s="34">
        <f>537.03/2</f>
        <v>268.51499999999999</v>
      </c>
      <c r="J61" s="7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>
        <v>1</v>
      </c>
      <c r="V61" s="2" t="s">
        <v>1074</v>
      </c>
    </row>
    <row r="62" spans="1:23" ht="23.1" customHeight="1">
      <c r="A62" s="11">
        <v>57</v>
      </c>
      <c r="B62" s="3" t="s">
        <v>172</v>
      </c>
      <c r="C62" s="13" t="s">
        <v>19</v>
      </c>
      <c r="D62" s="7" t="s">
        <v>10</v>
      </c>
      <c r="E62" s="122" t="s">
        <v>93</v>
      </c>
      <c r="F62" s="122" t="s">
        <v>176</v>
      </c>
      <c r="G62" s="21">
        <v>2</v>
      </c>
      <c r="H62" s="122" t="s">
        <v>177</v>
      </c>
      <c r="I62" s="34">
        <f t="shared" ref="I62" si="18">537.03/2</f>
        <v>268.51499999999999</v>
      </c>
      <c r="J62" s="7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>
        <v>1</v>
      </c>
      <c r="V62" s="2" t="s">
        <v>1074</v>
      </c>
    </row>
    <row r="63" spans="1:23" ht="23.1" customHeight="1">
      <c r="A63" s="11">
        <v>58</v>
      </c>
      <c r="B63" s="3" t="s">
        <v>178</v>
      </c>
      <c r="C63" s="13" t="s">
        <v>19</v>
      </c>
      <c r="D63" s="7" t="s">
        <v>10</v>
      </c>
      <c r="E63" s="122" t="s">
        <v>93</v>
      </c>
      <c r="F63" s="122" t="s">
        <v>179</v>
      </c>
      <c r="G63" s="21">
        <v>1</v>
      </c>
      <c r="H63" s="122" t="s">
        <v>180</v>
      </c>
      <c r="I63" s="34">
        <f>787.87/3</f>
        <v>262.62333333333333</v>
      </c>
      <c r="J63" s="7"/>
      <c r="K63" s="14"/>
      <c r="L63" s="14"/>
      <c r="M63" s="14"/>
      <c r="N63" s="14"/>
      <c r="O63" s="14"/>
      <c r="P63" s="14"/>
      <c r="Q63" s="14"/>
      <c r="R63" s="14"/>
      <c r="S63" s="14"/>
      <c r="T63" s="14">
        <v>1</v>
      </c>
      <c r="U63" s="15"/>
      <c r="V63" s="2"/>
    </row>
    <row r="64" spans="1:23" ht="23.1" customHeight="1">
      <c r="A64" s="11">
        <v>59</v>
      </c>
      <c r="B64" s="3" t="s">
        <v>178</v>
      </c>
      <c r="C64" s="13" t="s">
        <v>19</v>
      </c>
      <c r="D64" s="7" t="s">
        <v>10</v>
      </c>
      <c r="E64" s="122" t="s">
        <v>93</v>
      </c>
      <c r="F64" s="122" t="s">
        <v>181</v>
      </c>
      <c r="G64" s="21">
        <v>2</v>
      </c>
      <c r="H64" s="122" t="s">
        <v>182</v>
      </c>
      <c r="I64" s="34">
        <f t="shared" ref="I64:I65" si="19">787.87/3</f>
        <v>262.62333333333333</v>
      </c>
      <c r="J64" s="7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>
        <v>1</v>
      </c>
      <c r="V64" s="2" t="s">
        <v>1074</v>
      </c>
    </row>
    <row r="65" spans="1:23" ht="23.1" customHeight="1">
      <c r="A65" s="11">
        <v>60</v>
      </c>
      <c r="B65" s="3" t="s">
        <v>178</v>
      </c>
      <c r="C65" s="13" t="s">
        <v>19</v>
      </c>
      <c r="D65" s="7" t="s">
        <v>10</v>
      </c>
      <c r="E65" s="122" t="s">
        <v>93</v>
      </c>
      <c r="F65" s="122" t="s">
        <v>183</v>
      </c>
      <c r="G65" s="21">
        <v>3</v>
      </c>
      <c r="H65" s="122" t="s">
        <v>184</v>
      </c>
      <c r="I65" s="34">
        <f t="shared" si="19"/>
        <v>262.62333333333333</v>
      </c>
      <c r="J65" s="7"/>
      <c r="K65" s="14"/>
      <c r="L65" s="14"/>
      <c r="M65" s="14"/>
      <c r="N65" s="14"/>
      <c r="O65" s="14"/>
      <c r="P65" s="14"/>
      <c r="Q65" s="14"/>
      <c r="R65" s="14"/>
      <c r="S65" s="14"/>
      <c r="T65" s="14">
        <v>1</v>
      </c>
      <c r="U65" s="15"/>
      <c r="V65" s="2"/>
    </row>
    <row r="66" spans="1:23" ht="23.1" customHeight="1">
      <c r="A66" s="11">
        <v>61</v>
      </c>
      <c r="B66" s="3" t="s">
        <v>185</v>
      </c>
      <c r="C66" s="13" t="s">
        <v>19</v>
      </c>
      <c r="D66" s="7" t="s">
        <v>10</v>
      </c>
      <c r="E66" s="122" t="s">
        <v>93</v>
      </c>
      <c r="F66" s="122" t="s">
        <v>186</v>
      </c>
      <c r="G66" s="21">
        <v>1</v>
      </c>
      <c r="H66" s="122" t="s">
        <v>187</v>
      </c>
      <c r="I66" s="34">
        <f>837.80903/3</f>
        <v>279.26967666666667</v>
      </c>
      <c r="J66" s="7"/>
      <c r="K66" s="17"/>
      <c r="L66" s="18"/>
      <c r="M66" s="18"/>
      <c r="N66" s="18"/>
      <c r="O66" s="18"/>
      <c r="P66" s="19"/>
      <c r="Q66" s="19"/>
      <c r="R66" s="19"/>
      <c r="S66" s="19"/>
      <c r="T66" s="19">
        <v>1</v>
      </c>
      <c r="U66" s="16"/>
      <c r="V66" s="2" t="s">
        <v>985</v>
      </c>
      <c r="W66" s="164" t="s">
        <v>1076</v>
      </c>
    </row>
    <row r="67" spans="1:23" ht="23.1" customHeight="1">
      <c r="A67" s="11">
        <v>62</v>
      </c>
      <c r="B67" s="3" t="s">
        <v>185</v>
      </c>
      <c r="C67" s="13" t="s">
        <v>19</v>
      </c>
      <c r="D67" s="7" t="s">
        <v>10</v>
      </c>
      <c r="E67" s="122" t="s">
        <v>93</v>
      </c>
      <c r="F67" s="122" t="s">
        <v>188</v>
      </c>
      <c r="G67" s="21">
        <v>2</v>
      </c>
      <c r="H67" s="122" t="s">
        <v>189</v>
      </c>
      <c r="I67" s="34">
        <f t="shared" ref="I67:I68" si="20">837.80903/3</f>
        <v>279.26967666666667</v>
      </c>
      <c r="J67" s="7"/>
      <c r="K67" s="14"/>
      <c r="L67" s="14"/>
      <c r="M67" s="14"/>
      <c r="N67" s="14"/>
      <c r="O67" s="14"/>
      <c r="P67" s="14"/>
      <c r="Q67" s="14"/>
      <c r="R67" s="14"/>
      <c r="S67" s="14"/>
      <c r="T67" s="14">
        <v>1</v>
      </c>
      <c r="U67" s="15"/>
      <c r="V67" s="2"/>
    </row>
    <row r="68" spans="1:23" ht="23.1" customHeight="1">
      <c r="A68" s="11">
        <v>63</v>
      </c>
      <c r="B68" s="3" t="s">
        <v>185</v>
      </c>
      <c r="C68" s="13" t="s">
        <v>19</v>
      </c>
      <c r="D68" s="7" t="s">
        <v>10</v>
      </c>
      <c r="E68" s="122" t="s">
        <v>93</v>
      </c>
      <c r="F68" s="122" t="s">
        <v>190</v>
      </c>
      <c r="G68" s="21">
        <v>3</v>
      </c>
      <c r="H68" s="122" t="s">
        <v>191</v>
      </c>
      <c r="I68" s="34">
        <f t="shared" si="20"/>
        <v>279.26967666666667</v>
      </c>
      <c r="J68" s="7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>
        <v>1</v>
      </c>
      <c r="V68" s="2" t="s">
        <v>1074</v>
      </c>
    </row>
    <row r="69" spans="1:23" ht="23.1" customHeight="1">
      <c r="A69" s="11">
        <v>64</v>
      </c>
      <c r="B69" s="3" t="s">
        <v>192</v>
      </c>
      <c r="C69" s="13" t="s">
        <v>19</v>
      </c>
      <c r="D69" s="7" t="s">
        <v>10</v>
      </c>
      <c r="E69" s="122" t="s">
        <v>93</v>
      </c>
      <c r="F69" s="122" t="s">
        <v>193</v>
      </c>
      <c r="G69" s="21">
        <v>1</v>
      </c>
      <c r="H69" s="122" t="s">
        <v>194</v>
      </c>
      <c r="I69" s="34">
        <f>865.51403/3</f>
        <v>288.50467666666668</v>
      </c>
      <c r="J69" s="7"/>
      <c r="K69" s="14"/>
      <c r="L69" s="14"/>
      <c r="M69" s="14"/>
      <c r="N69" s="14"/>
      <c r="O69" s="14">
        <v>1</v>
      </c>
      <c r="P69" s="15">
        <v>0</v>
      </c>
      <c r="Q69" s="15"/>
      <c r="R69" s="16"/>
      <c r="S69" s="16"/>
      <c r="T69" s="16"/>
      <c r="U69" s="16"/>
      <c r="V69" s="2" t="s">
        <v>933</v>
      </c>
      <c r="W69" s="164" t="s">
        <v>1076</v>
      </c>
    </row>
    <row r="70" spans="1:23" ht="23.1" customHeight="1">
      <c r="A70" s="11">
        <v>65</v>
      </c>
      <c r="B70" s="3" t="s">
        <v>192</v>
      </c>
      <c r="C70" s="13" t="s">
        <v>19</v>
      </c>
      <c r="D70" s="7" t="s">
        <v>10</v>
      </c>
      <c r="E70" s="122" t="s">
        <v>93</v>
      </c>
      <c r="F70" s="122" t="s">
        <v>195</v>
      </c>
      <c r="G70" s="21">
        <v>2</v>
      </c>
      <c r="H70" s="122" t="s">
        <v>196</v>
      </c>
      <c r="I70" s="34">
        <f t="shared" ref="I70:I71" si="21">865.51403/3</f>
        <v>288.50467666666668</v>
      </c>
      <c r="J70" s="7"/>
      <c r="K70" s="14"/>
      <c r="L70" s="14"/>
      <c r="M70" s="14"/>
      <c r="N70" s="14"/>
      <c r="O70" s="14"/>
      <c r="P70" s="14"/>
      <c r="Q70" s="14">
        <v>1</v>
      </c>
      <c r="R70" s="16"/>
      <c r="S70" s="16"/>
      <c r="T70" s="16"/>
      <c r="U70" s="16"/>
      <c r="V70" s="2" t="s">
        <v>934</v>
      </c>
      <c r="W70" s="164" t="s">
        <v>1076</v>
      </c>
    </row>
    <row r="71" spans="1:23" ht="23.1" customHeight="1">
      <c r="A71" s="11">
        <v>66</v>
      </c>
      <c r="B71" s="3" t="s">
        <v>192</v>
      </c>
      <c r="C71" s="13" t="s">
        <v>19</v>
      </c>
      <c r="D71" s="7" t="s">
        <v>10</v>
      </c>
      <c r="E71" s="122" t="s">
        <v>93</v>
      </c>
      <c r="F71" s="122" t="s">
        <v>197</v>
      </c>
      <c r="G71" s="21">
        <v>3</v>
      </c>
      <c r="H71" s="122" t="s">
        <v>198</v>
      </c>
      <c r="I71" s="34">
        <f t="shared" si="21"/>
        <v>288.50467666666668</v>
      </c>
      <c r="J71" s="7"/>
      <c r="K71" s="14"/>
      <c r="L71" s="14"/>
      <c r="M71" s="14"/>
      <c r="N71" s="14"/>
      <c r="O71" s="14">
        <v>1</v>
      </c>
      <c r="P71" s="15">
        <v>0</v>
      </c>
      <c r="Q71" s="15"/>
      <c r="R71" s="16"/>
      <c r="S71" s="16"/>
      <c r="T71" s="16"/>
      <c r="U71" s="16"/>
      <c r="V71" s="2" t="s">
        <v>935</v>
      </c>
      <c r="W71" s="164" t="s">
        <v>1076</v>
      </c>
    </row>
    <row r="72" spans="1:23" ht="23.1" customHeight="1">
      <c r="A72" s="11">
        <v>67</v>
      </c>
      <c r="B72" s="3" t="s">
        <v>199</v>
      </c>
      <c r="C72" s="13" t="s">
        <v>19</v>
      </c>
      <c r="D72" s="7" t="s">
        <v>10</v>
      </c>
      <c r="E72" s="122" t="s">
        <v>93</v>
      </c>
      <c r="F72" s="122" t="s">
        <v>200</v>
      </c>
      <c r="G72" s="21">
        <v>1</v>
      </c>
      <c r="H72" s="122" t="s">
        <v>201</v>
      </c>
      <c r="I72" s="34">
        <f>814.54/3</f>
        <v>271.51333333333332</v>
      </c>
      <c r="J72" s="7"/>
      <c r="K72" s="14"/>
      <c r="L72" s="14"/>
      <c r="M72" s="14"/>
      <c r="N72" s="14"/>
      <c r="O72" s="14"/>
      <c r="P72" s="14"/>
      <c r="Q72" s="14"/>
      <c r="R72" s="14"/>
      <c r="S72" s="14"/>
      <c r="T72" s="14">
        <v>1</v>
      </c>
      <c r="U72" s="15"/>
      <c r="V72" s="2"/>
    </row>
    <row r="73" spans="1:23" ht="23.1" customHeight="1">
      <c r="A73" s="11">
        <v>68</v>
      </c>
      <c r="B73" s="3" t="s">
        <v>199</v>
      </c>
      <c r="C73" s="13" t="s">
        <v>19</v>
      </c>
      <c r="D73" s="7" t="s">
        <v>10</v>
      </c>
      <c r="E73" s="122" t="s">
        <v>93</v>
      </c>
      <c r="F73" s="122" t="s">
        <v>202</v>
      </c>
      <c r="G73" s="21">
        <v>2</v>
      </c>
      <c r="H73" s="122" t="s">
        <v>203</v>
      </c>
      <c r="I73" s="34">
        <f t="shared" ref="I73:I74" si="22">814.54/3</f>
        <v>271.51333333333332</v>
      </c>
      <c r="J73" s="7"/>
      <c r="K73" s="14"/>
      <c r="L73" s="14"/>
      <c r="M73" s="14"/>
      <c r="N73" s="14"/>
      <c r="O73" s="14"/>
      <c r="P73" s="14"/>
      <c r="Q73" s="14"/>
      <c r="R73" s="14"/>
      <c r="S73" s="14"/>
      <c r="T73" s="14">
        <v>1</v>
      </c>
      <c r="U73" s="15"/>
      <c r="V73" s="2"/>
    </row>
    <row r="74" spans="1:23" ht="23.1" customHeight="1">
      <c r="A74" s="11">
        <v>69</v>
      </c>
      <c r="B74" s="3" t="s">
        <v>199</v>
      </c>
      <c r="C74" s="13" t="s">
        <v>19</v>
      </c>
      <c r="D74" s="7" t="s">
        <v>10</v>
      </c>
      <c r="E74" s="122" t="s">
        <v>93</v>
      </c>
      <c r="F74" s="122" t="s">
        <v>204</v>
      </c>
      <c r="G74" s="21">
        <v>3</v>
      </c>
      <c r="H74" s="122" t="s">
        <v>205</v>
      </c>
      <c r="I74" s="34">
        <f t="shared" si="22"/>
        <v>271.51333333333332</v>
      </c>
      <c r="J74" s="7"/>
      <c r="K74" s="14"/>
      <c r="L74" s="14"/>
      <c r="M74" s="14"/>
      <c r="N74" s="14"/>
      <c r="O74" s="14"/>
      <c r="P74" s="14"/>
      <c r="Q74" s="14"/>
      <c r="R74" s="14"/>
      <c r="S74" s="14"/>
      <c r="T74" s="14">
        <v>1</v>
      </c>
      <c r="U74" s="15"/>
      <c r="V74" s="2"/>
    </row>
    <row r="75" spans="1:23" ht="23.1" customHeight="1">
      <c r="A75" s="11">
        <v>70</v>
      </c>
      <c r="B75" s="3" t="s">
        <v>206</v>
      </c>
      <c r="C75" s="13" t="s">
        <v>19</v>
      </c>
      <c r="D75" s="7" t="s">
        <v>10</v>
      </c>
      <c r="E75" s="122" t="s">
        <v>93</v>
      </c>
      <c r="F75" s="122" t="s">
        <v>207</v>
      </c>
      <c r="G75" s="21">
        <v>1</v>
      </c>
      <c r="H75" s="122" t="s">
        <v>208</v>
      </c>
      <c r="I75" s="35">
        <f>831.09/3</f>
        <v>277.03000000000003</v>
      </c>
      <c r="J75" s="7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>
        <v>1</v>
      </c>
      <c r="V75" s="2" t="s">
        <v>1074</v>
      </c>
    </row>
    <row r="76" spans="1:23" ht="23.1" customHeight="1">
      <c r="A76" s="11">
        <v>71</v>
      </c>
      <c r="B76" s="3" t="s">
        <v>206</v>
      </c>
      <c r="C76" s="13" t="s">
        <v>19</v>
      </c>
      <c r="D76" s="7" t="s">
        <v>10</v>
      </c>
      <c r="E76" s="122" t="s">
        <v>93</v>
      </c>
      <c r="F76" s="122" t="s">
        <v>210</v>
      </c>
      <c r="G76" s="21">
        <v>2</v>
      </c>
      <c r="H76" s="122" t="s">
        <v>211</v>
      </c>
      <c r="I76" s="35">
        <f t="shared" ref="I76:I77" si="23">831.09/3</f>
        <v>277.03000000000003</v>
      </c>
      <c r="J76" s="7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>
        <v>1</v>
      </c>
      <c r="V76" s="2" t="s">
        <v>1074</v>
      </c>
    </row>
    <row r="77" spans="1:23" ht="23.1" customHeight="1">
      <c r="A77" s="11">
        <v>72</v>
      </c>
      <c r="B77" s="3" t="s">
        <v>206</v>
      </c>
      <c r="C77" s="13" t="s">
        <v>19</v>
      </c>
      <c r="D77" s="7" t="s">
        <v>10</v>
      </c>
      <c r="E77" s="122" t="s">
        <v>93</v>
      </c>
      <c r="F77" s="122" t="s">
        <v>212</v>
      </c>
      <c r="G77" s="21">
        <v>3</v>
      </c>
      <c r="H77" s="122" t="s">
        <v>213</v>
      </c>
      <c r="I77" s="35">
        <f t="shared" si="23"/>
        <v>277.03000000000003</v>
      </c>
      <c r="J77" s="7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>
        <v>1</v>
      </c>
      <c r="V77" s="2" t="s">
        <v>1074</v>
      </c>
    </row>
    <row r="78" spans="1:23" ht="23.1" customHeight="1">
      <c r="A78" s="11">
        <v>73</v>
      </c>
      <c r="B78" s="3" t="s">
        <v>214</v>
      </c>
      <c r="C78" s="13" t="s">
        <v>19</v>
      </c>
      <c r="D78" s="7" t="s">
        <v>10</v>
      </c>
      <c r="E78" s="122" t="s">
        <v>93</v>
      </c>
      <c r="F78" s="122" t="s">
        <v>215</v>
      </c>
      <c r="G78" s="21">
        <v>1</v>
      </c>
      <c r="H78" s="122" t="s">
        <v>216</v>
      </c>
      <c r="I78" s="34">
        <f>530.6/2</f>
        <v>265.3</v>
      </c>
      <c r="J78" s="7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>
        <v>1</v>
      </c>
      <c r="V78" s="2" t="s">
        <v>7</v>
      </c>
    </row>
    <row r="79" spans="1:23" ht="23.1" customHeight="1">
      <c r="A79" s="11">
        <v>74</v>
      </c>
      <c r="B79" s="3" t="s">
        <v>214</v>
      </c>
      <c r="C79" s="13" t="s">
        <v>19</v>
      </c>
      <c r="D79" s="7" t="s">
        <v>10</v>
      </c>
      <c r="E79" s="122" t="s">
        <v>93</v>
      </c>
      <c r="F79" s="122" t="s">
        <v>217</v>
      </c>
      <c r="G79" s="21">
        <v>2</v>
      </c>
      <c r="H79" s="122" t="s">
        <v>218</v>
      </c>
      <c r="I79" s="34">
        <f t="shared" ref="I79" si="24">530.6/2</f>
        <v>265.3</v>
      </c>
      <c r="J79" s="7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>
        <v>1</v>
      </c>
      <c r="V79" s="2" t="s">
        <v>7</v>
      </c>
    </row>
    <row r="80" spans="1:23" ht="23.1" customHeight="1">
      <c r="A80" s="11">
        <v>75</v>
      </c>
      <c r="B80" s="3" t="s">
        <v>219</v>
      </c>
      <c r="C80" s="13" t="s">
        <v>19</v>
      </c>
      <c r="D80" s="7" t="s">
        <v>10</v>
      </c>
      <c r="E80" s="122" t="s">
        <v>93</v>
      </c>
      <c r="F80" s="122" t="s">
        <v>220</v>
      </c>
      <c r="G80" s="21">
        <v>1</v>
      </c>
      <c r="H80" s="122" t="s">
        <v>221</v>
      </c>
      <c r="I80" s="35">
        <f>540.85/2</f>
        <v>270.42500000000001</v>
      </c>
      <c r="J80" s="7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>
        <v>1</v>
      </c>
      <c r="V80" s="2" t="s">
        <v>1074</v>
      </c>
    </row>
    <row r="81" spans="1:23" ht="23.1" customHeight="1">
      <c r="A81" s="11">
        <v>76</v>
      </c>
      <c r="B81" s="3" t="s">
        <v>219</v>
      </c>
      <c r="C81" s="13" t="s">
        <v>19</v>
      </c>
      <c r="D81" s="7" t="s">
        <v>10</v>
      </c>
      <c r="E81" s="122" t="s">
        <v>93</v>
      </c>
      <c r="F81" s="122" t="s">
        <v>222</v>
      </c>
      <c r="G81" s="21">
        <v>2</v>
      </c>
      <c r="H81" s="122" t="s">
        <v>223</v>
      </c>
      <c r="I81" s="35">
        <f t="shared" ref="I81" si="25">540.85/2</f>
        <v>270.42500000000001</v>
      </c>
      <c r="J81" s="7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>
        <v>1</v>
      </c>
      <c r="V81" s="2"/>
    </row>
    <row r="82" spans="1:23" ht="23.1" customHeight="1">
      <c r="A82" s="11">
        <v>77</v>
      </c>
      <c r="B82" s="3" t="s">
        <v>224</v>
      </c>
      <c r="C82" s="13" t="s">
        <v>19</v>
      </c>
      <c r="D82" s="7" t="s">
        <v>10</v>
      </c>
      <c r="E82" s="122" t="s">
        <v>99</v>
      </c>
      <c r="F82" s="122" t="s">
        <v>225</v>
      </c>
      <c r="G82" s="21">
        <v>1</v>
      </c>
      <c r="H82" s="122" t="s">
        <v>226</v>
      </c>
      <c r="I82" s="36"/>
      <c r="J82" s="7">
        <v>1</v>
      </c>
      <c r="K82" s="15">
        <v>0</v>
      </c>
      <c r="L82" s="16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6"/>
      <c r="S82" s="16"/>
      <c r="T82" s="15"/>
      <c r="U82" s="15"/>
      <c r="V82" s="2" t="s">
        <v>925</v>
      </c>
    </row>
    <row r="83" spans="1:23" ht="23.1" customHeight="1">
      <c r="A83" s="11">
        <v>78</v>
      </c>
      <c r="B83" s="3" t="s">
        <v>224</v>
      </c>
      <c r="C83" s="13" t="s">
        <v>19</v>
      </c>
      <c r="D83" s="7" t="s">
        <v>10</v>
      </c>
      <c r="E83" s="122" t="s">
        <v>99</v>
      </c>
      <c r="F83" s="122" t="s">
        <v>227</v>
      </c>
      <c r="G83" s="21">
        <v>2</v>
      </c>
      <c r="H83" s="122" t="s">
        <v>228</v>
      </c>
      <c r="I83" s="36"/>
      <c r="J83" s="7">
        <v>1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6"/>
      <c r="S83" s="16"/>
      <c r="T83" s="15"/>
      <c r="U83" s="15"/>
      <c r="V83" s="2" t="s">
        <v>925</v>
      </c>
    </row>
    <row r="84" spans="1:23" ht="23.1" customHeight="1">
      <c r="A84" s="11">
        <v>79</v>
      </c>
      <c r="B84" s="3" t="s">
        <v>224</v>
      </c>
      <c r="C84" s="13" t="s">
        <v>19</v>
      </c>
      <c r="D84" s="7" t="s">
        <v>10</v>
      </c>
      <c r="E84" s="122" t="s">
        <v>99</v>
      </c>
      <c r="F84" s="122" t="s">
        <v>229</v>
      </c>
      <c r="G84" s="21">
        <v>3</v>
      </c>
      <c r="H84" s="122" t="s">
        <v>230</v>
      </c>
      <c r="I84" s="36"/>
      <c r="J84" s="7">
        <v>1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6"/>
      <c r="S84" s="16"/>
      <c r="T84" s="15"/>
      <c r="U84" s="15"/>
      <c r="V84" s="2" t="s">
        <v>925</v>
      </c>
    </row>
    <row r="85" spans="1:23" ht="23.1" customHeight="1">
      <c r="A85" s="11">
        <v>80</v>
      </c>
      <c r="B85" s="3" t="s">
        <v>231</v>
      </c>
      <c r="C85" s="13" t="s">
        <v>19</v>
      </c>
      <c r="D85" s="7" t="s">
        <v>10</v>
      </c>
      <c r="E85" s="122" t="s">
        <v>99</v>
      </c>
      <c r="F85" s="122" t="s">
        <v>232</v>
      </c>
      <c r="G85" s="21">
        <v>1</v>
      </c>
      <c r="H85" s="122" t="s">
        <v>233</v>
      </c>
      <c r="I85" s="36"/>
      <c r="J85" s="7">
        <v>1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6"/>
      <c r="S85" s="16"/>
      <c r="T85" s="15"/>
      <c r="U85" s="15"/>
      <c r="V85" s="2" t="s">
        <v>925</v>
      </c>
    </row>
    <row r="86" spans="1:23" ht="23.1" customHeight="1">
      <c r="A86" s="11">
        <v>81</v>
      </c>
      <c r="B86" s="3" t="s">
        <v>231</v>
      </c>
      <c r="C86" s="13" t="s">
        <v>19</v>
      </c>
      <c r="D86" s="7" t="s">
        <v>10</v>
      </c>
      <c r="E86" s="122" t="s">
        <v>99</v>
      </c>
      <c r="F86" s="122" t="s">
        <v>234</v>
      </c>
      <c r="G86" s="21">
        <v>2</v>
      </c>
      <c r="H86" s="122" t="s">
        <v>235</v>
      </c>
      <c r="I86" s="36"/>
      <c r="J86" s="7">
        <v>1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6"/>
      <c r="S86" s="16"/>
      <c r="T86" s="15"/>
      <c r="U86" s="15"/>
      <c r="V86" s="2" t="s">
        <v>925</v>
      </c>
    </row>
    <row r="87" spans="1:23" ht="23.1" customHeight="1">
      <c r="A87" s="11">
        <v>82</v>
      </c>
      <c r="B87" s="3" t="s">
        <v>236</v>
      </c>
      <c r="C87" s="13" t="s">
        <v>19</v>
      </c>
      <c r="D87" s="7" t="s">
        <v>10</v>
      </c>
      <c r="E87" s="122" t="s">
        <v>99</v>
      </c>
      <c r="F87" s="122" t="s">
        <v>237</v>
      </c>
      <c r="G87" s="21">
        <v>1</v>
      </c>
      <c r="H87" s="122" t="s">
        <v>238</v>
      </c>
      <c r="I87" s="34">
        <f>209.41407/3</f>
        <v>69.804690000000008</v>
      </c>
      <c r="J87" s="7"/>
      <c r="K87" s="14"/>
      <c r="L87" s="14"/>
      <c r="M87" s="14"/>
      <c r="N87" s="14"/>
      <c r="O87" s="14"/>
      <c r="P87" s="14"/>
      <c r="Q87" s="14"/>
      <c r="R87" s="14"/>
      <c r="S87" s="14"/>
      <c r="T87" s="14">
        <v>1</v>
      </c>
      <c r="U87" s="16"/>
      <c r="V87" s="2" t="s">
        <v>936</v>
      </c>
      <c r="W87" s="164" t="s">
        <v>1076</v>
      </c>
    </row>
    <row r="88" spans="1:23" ht="23.1" customHeight="1">
      <c r="A88" s="11">
        <v>83</v>
      </c>
      <c r="B88" s="3" t="s">
        <v>236</v>
      </c>
      <c r="C88" s="13" t="s">
        <v>19</v>
      </c>
      <c r="D88" s="7" t="s">
        <v>10</v>
      </c>
      <c r="E88" s="122" t="s">
        <v>99</v>
      </c>
      <c r="F88" s="122" t="s">
        <v>239</v>
      </c>
      <c r="G88" s="21">
        <v>2</v>
      </c>
      <c r="H88" s="122" t="s">
        <v>240</v>
      </c>
      <c r="I88" s="34">
        <f t="shared" ref="I88:I89" si="26">209.41407/3</f>
        <v>69.804690000000008</v>
      </c>
      <c r="J88" s="7"/>
      <c r="K88" s="14"/>
      <c r="L88" s="14"/>
      <c r="M88" s="14"/>
      <c r="N88" s="14"/>
      <c r="O88" s="14"/>
      <c r="P88" s="14"/>
      <c r="Q88" s="14"/>
      <c r="R88" s="14"/>
      <c r="S88" s="14"/>
      <c r="T88" s="14">
        <v>1</v>
      </c>
      <c r="U88" s="16"/>
      <c r="V88" s="2" t="s">
        <v>937</v>
      </c>
      <c r="W88" s="164" t="s">
        <v>1076</v>
      </c>
    </row>
    <row r="89" spans="1:23" ht="23.1" customHeight="1">
      <c r="A89" s="11">
        <v>84</v>
      </c>
      <c r="B89" s="3" t="s">
        <v>236</v>
      </c>
      <c r="C89" s="13" t="s">
        <v>19</v>
      </c>
      <c r="D89" s="7" t="s">
        <v>10</v>
      </c>
      <c r="E89" s="122" t="s">
        <v>99</v>
      </c>
      <c r="F89" s="122" t="s">
        <v>241</v>
      </c>
      <c r="G89" s="21">
        <v>3</v>
      </c>
      <c r="H89" s="122" t="s">
        <v>242</v>
      </c>
      <c r="I89" s="34">
        <f t="shared" si="26"/>
        <v>69.804690000000008</v>
      </c>
      <c r="J89" s="7"/>
      <c r="K89" s="14"/>
      <c r="L89" s="14"/>
      <c r="M89" s="14"/>
      <c r="N89" s="14"/>
      <c r="O89" s="14"/>
      <c r="P89" s="14"/>
      <c r="Q89" s="14"/>
      <c r="R89" s="14"/>
      <c r="S89" s="14"/>
      <c r="T89" s="14">
        <v>1</v>
      </c>
      <c r="U89" s="16"/>
      <c r="V89" s="2" t="s">
        <v>938</v>
      </c>
      <c r="W89" s="164" t="s">
        <v>1076</v>
      </c>
    </row>
    <row r="90" spans="1:23" ht="23.1" customHeight="1">
      <c r="A90" s="11">
        <v>85</v>
      </c>
      <c r="B90" s="3" t="s">
        <v>243</v>
      </c>
      <c r="C90" s="13" t="s">
        <v>19</v>
      </c>
      <c r="D90" s="7" t="s">
        <v>10</v>
      </c>
      <c r="E90" s="122" t="s">
        <v>99</v>
      </c>
      <c r="F90" s="122" t="s">
        <v>244</v>
      </c>
      <c r="G90" s="21">
        <v>1</v>
      </c>
      <c r="H90" s="122" t="s">
        <v>245</v>
      </c>
      <c r="I90" s="34">
        <f>548.59/2</f>
        <v>274.29500000000002</v>
      </c>
      <c r="J90" s="7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>
        <v>1</v>
      </c>
      <c r="V90" s="2" t="s">
        <v>1074</v>
      </c>
    </row>
    <row r="91" spans="1:23" ht="23.1" customHeight="1">
      <c r="A91" s="11">
        <v>86</v>
      </c>
      <c r="B91" s="3" t="s">
        <v>243</v>
      </c>
      <c r="C91" s="13" t="s">
        <v>19</v>
      </c>
      <c r="D91" s="7" t="s">
        <v>10</v>
      </c>
      <c r="E91" s="122" t="s">
        <v>99</v>
      </c>
      <c r="F91" s="122" t="s">
        <v>246</v>
      </c>
      <c r="G91" s="21">
        <v>2</v>
      </c>
      <c r="H91" s="122" t="s">
        <v>247</v>
      </c>
      <c r="I91" s="34">
        <f>548.59/2</f>
        <v>274.29500000000002</v>
      </c>
      <c r="J91" s="7">
        <v>1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6"/>
      <c r="S91" s="16"/>
      <c r="T91" s="15"/>
      <c r="U91" s="15"/>
      <c r="V91" s="2" t="s">
        <v>14</v>
      </c>
    </row>
    <row r="92" spans="1:23" ht="23.1" customHeight="1">
      <c r="A92" s="11">
        <v>87</v>
      </c>
      <c r="B92" s="3" t="s">
        <v>248</v>
      </c>
      <c r="C92" s="13" t="s">
        <v>19</v>
      </c>
      <c r="D92" s="7" t="s">
        <v>10</v>
      </c>
      <c r="E92" s="122" t="s">
        <v>99</v>
      </c>
      <c r="F92" s="122" t="s">
        <v>249</v>
      </c>
      <c r="G92" s="21">
        <v>1</v>
      </c>
      <c r="H92" s="122" t="s">
        <v>250</v>
      </c>
      <c r="I92" s="34">
        <f>580.85/2</f>
        <v>290.42500000000001</v>
      </c>
      <c r="J92" s="7"/>
      <c r="K92" s="14"/>
      <c r="L92" s="14"/>
      <c r="M92" s="14"/>
      <c r="N92" s="14"/>
      <c r="O92" s="14"/>
      <c r="P92" s="14"/>
      <c r="Q92" s="14">
        <v>1</v>
      </c>
      <c r="R92" s="158"/>
      <c r="S92" s="158"/>
      <c r="T92" s="158"/>
      <c r="U92" s="16"/>
      <c r="V92" s="2" t="s">
        <v>939</v>
      </c>
      <c r="W92" s="164" t="s">
        <v>1076</v>
      </c>
    </row>
    <row r="93" spans="1:23" ht="23.1" customHeight="1">
      <c r="A93" s="11">
        <v>88</v>
      </c>
      <c r="B93" s="3" t="s">
        <v>248</v>
      </c>
      <c r="C93" s="13" t="s">
        <v>19</v>
      </c>
      <c r="D93" s="7" t="s">
        <v>10</v>
      </c>
      <c r="E93" s="122" t="s">
        <v>99</v>
      </c>
      <c r="F93" s="122" t="s">
        <v>251</v>
      </c>
      <c r="G93" s="21">
        <v>2</v>
      </c>
      <c r="H93" s="122" t="s">
        <v>252</v>
      </c>
      <c r="I93" s="34">
        <f>580.85/2</f>
        <v>290.42500000000001</v>
      </c>
      <c r="J93" s="7"/>
      <c r="K93" s="14"/>
      <c r="L93" s="14"/>
      <c r="M93" s="14"/>
      <c r="N93" s="14"/>
      <c r="O93" s="14"/>
      <c r="P93" s="14"/>
      <c r="Q93" s="14"/>
      <c r="R93" s="14"/>
      <c r="S93" s="14"/>
      <c r="T93" s="14">
        <v>1</v>
      </c>
      <c r="U93" s="15"/>
      <c r="V93" s="2" t="s">
        <v>209</v>
      </c>
    </row>
    <row r="94" spans="1:23" ht="23.1" customHeight="1">
      <c r="A94" s="11">
        <v>89</v>
      </c>
      <c r="B94" s="3" t="s">
        <v>253</v>
      </c>
      <c r="C94" s="13" t="s">
        <v>19</v>
      </c>
      <c r="D94" s="7" t="s">
        <v>10</v>
      </c>
      <c r="E94" s="122" t="s">
        <v>99</v>
      </c>
      <c r="F94" s="122" t="s">
        <v>254</v>
      </c>
      <c r="G94" s="21">
        <v>1</v>
      </c>
      <c r="H94" s="122" t="s">
        <v>255</v>
      </c>
      <c r="I94" s="36"/>
      <c r="J94" s="7">
        <v>1</v>
      </c>
      <c r="K94" s="159"/>
      <c r="L94" s="159"/>
      <c r="M94" s="15"/>
      <c r="N94" s="15"/>
      <c r="O94" s="15"/>
      <c r="P94" s="15"/>
      <c r="Q94" s="15"/>
      <c r="R94" s="16"/>
      <c r="S94" s="16"/>
      <c r="T94" s="16"/>
      <c r="U94" s="16"/>
      <c r="V94" s="2" t="s">
        <v>1086</v>
      </c>
      <c r="W94" s="164" t="s">
        <v>1076</v>
      </c>
    </row>
    <row r="95" spans="1:23" ht="23.1" customHeight="1">
      <c r="A95" s="11">
        <v>90</v>
      </c>
      <c r="B95" s="3" t="s">
        <v>253</v>
      </c>
      <c r="C95" s="13" t="s">
        <v>19</v>
      </c>
      <c r="D95" s="7" t="s">
        <v>10</v>
      </c>
      <c r="E95" s="122" t="s">
        <v>99</v>
      </c>
      <c r="F95" s="122" t="s">
        <v>256</v>
      </c>
      <c r="G95" s="21">
        <v>2</v>
      </c>
      <c r="H95" s="122" t="s">
        <v>257</v>
      </c>
      <c r="I95" s="36"/>
      <c r="J95" s="7">
        <v>1</v>
      </c>
      <c r="K95" s="159"/>
      <c r="L95" s="159"/>
      <c r="M95" s="15"/>
      <c r="N95" s="15"/>
      <c r="O95" s="15"/>
      <c r="P95" s="15"/>
      <c r="Q95" s="15"/>
      <c r="R95" s="16"/>
      <c r="S95" s="16"/>
      <c r="T95" s="16"/>
      <c r="U95" s="16"/>
      <c r="V95" s="2" t="s">
        <v>1087</v>
      </c>
      <c r="W95" s="164" t="s">
        <v>1076</v>
      </c>
    </row>
    <row r="96" spans="1:23" ht="23.1" customHeight="1">
      <c r="A96" s="11">
        <v>91</v>
      </c>
      <c r="B96" s="3" t="s">
        <v>258</v>
      </c>
      <c r="C96" s="13" t="s">
        <v>20</v>
      </c>
      <c r="D96" s="7" t="s">
        <v>9</v>
      </c>
      <c r="E96" s="122" t="s">
        <v>259</v>
      </c>
      <c r="F96" s="122" t="s">
        <v>260</v>
      </c>
      <c r="G96" s="21">
        <v>1</v>
      </c>
      <c r="H96" s="122" t="s">
        <v>261</v>
      </c>
      <c r="I96" s="37">
        <f>816.55/3</f>
        <v>272.18333333333334</v>
      </c>
      <c r="J96" s="7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>
        <v>1</v>
      </c>
      <c r="V96" s="2" t="s">
        <v>7</v>
      </c>
    </row>
    <row r="97" spans="1:23" ht="23.1" customHeight="1">
      <c r="A97" s="11">
        <v>92</v>
      </c>
      <c r="B97" s="3" t="s">
        <v>258</v>
      </c>
      <c r="C97" s="13" t="s">
        <v>20</v>
      </c>
      <c r="D97" s="7" t="s">
        <v>9</v>
      </c>
      <c r="E97" s="122" t="s">
        <v>259</v>
      </c>
      <c r="F97" s="122" t="s">
        <v>262</v>
      </c>
      <c r="G97" s="21">
        <v>2</v>
      </c>
      <c r="H97" s="122" t="s">
        <v>263</v>
      </c>
      <c r="I97" s="37">
        <f>816.55/3</f>
        <v>272.18333333333334</v>
      </c>
      <c r="J97" s="7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>
        <v>1</v>
      </c>
      <c r="V97" s="2" t="s">
        <v>7</v>
      </c>
    </row>
    <row r="98" spans="1:23" ht="23.1" customHeight="1">
      <c r="A98" s="11">
        <v>93</v>
      </c>
      <c r="B98" s="3" t="s">
        <v>258</v>
      </c>
      <c r="C98" s="13" t="s">
        <v>20</v>
      </c>
      <c r="D98" s="7" t="s">
        <v>9</v>
      </c>
      <c r="E98" s="122" t="s">
        <v>259</v>
      </c>
      <c r="F98" s="122" t="s">
        <v>259</v>
      </c>
      <c r="G98" s="21">
        <v>3</v>
      </c>
      <c r="H98" s="122" t="s">
        <v>264</v>
      </c>
      <c r="I98" s="37">
        <f>816.55/3</f>
        <v>272.18333333333334</v>
      </c>
      <c r="J98" s="7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>
        <v>1</v>
      </c>
      <c r="V98" s="2" t="s">
        <v>7</v>
      </c>
    </row>
    <row r="99" spans="1:23" ht="23.1" customHeight="1">
      <c r="A99" s="11">
        <v>94</v>
      </c>
      <c r="B99" s="3" t="s">
        <v>265</v>
      </c>
      <c r="C99" s="13" t="s">
        <v>20</v>
      </c>
      <c r="D99" s="7" t="s">
        <v>9</v>
      </c>
      <c r="E99" s="122" t="s">
        <v>251</v>
      </c>
      <c r="F99" s="122" t="s">
        <v>266</v>
      </c>
      <c r="G99" s="21">
        <v>1</v>
      </c>
      <c r="H99" s="122" t="s">
        <v>267</v>
      </c>
      <c r="I99" s="37">
        <f>539.65/2</f>
        <v>269.82499999999999</v>
      </c>
      <c r="J99" s="7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>
        <v>1</v>
      </c>
      <c r="V99" s="2" t="s">
        <v>7</v>
      </c>
    </row>
    <row r="100" spans="1:23" ht="23.1" customHeight="1">
      <c r="A100" s="11">
        <v>95</v>
      </c>
      <c r="B100" s="3" t="s">
        <v>265</v>
      </c>
      <c r="C100" s="13" t="s">
        <v>20</v>
      </c>
      <c r="D100" s="7" t="s">
        <v>9</v>
      </c>
      <c r="E100" s="122" t="s">
        <v>251</v>
      </c>
      <c r="F100" s="122" t="s">
        <v>268</v>
      </c>
      <c r="G100" s="21">
        <v>2</v>
      </c>
      <c r="H100" s="122" t="s">
        <v>269</v>
      </c>
      <c r="I100" s="37">
        <f>539.65/2</f>
        <v>269.82499999999999</v>
      </c>
      <c r="J100" s="7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>
        <v>1</v>
      </c>
      <c r="V100" s="2" t="s">
        <v>7</v>
      </c>
    </row>
    <row r="101" spans="1:23" ht="23.1" customHeight="1">
      <c r="A101" s="11">
        <v>96</v>
      </c>
      <c r="B101" s="3" t="s">
        <v>270</v>
      </c>
      <c r="C101" s="13" t="s">
        <v>20</v>
      </c>
      <c r="D101" s="7" t="s">
        <v>9</v>
      </c>
      <c r="E101" s="122" t="s">
        <v>271</v>
      </c>
      <c r="F101" s="122" t="s">
        <v>272</v>
      </c>
      <c r="G101" s="21">
        <v>1</v>
      </c>
      <c r="H101" s="122" t="s">
        <v>273</v>
      </c>
      <c r="I101" s="37">
        <f>526.62/2</f>
        <v>263.31</v>
      </c>
      <c r="J101" s="7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>
        <v>1</v>
      </c>
      <c r="V101" s="2" t="s">
        <v>7</v>
      </c>
    </row>
    <row r="102" spans="1:23" ht="23.1" customHeight="1">
      <c r="A102" s="11">
        <v>97</v>
      </c>
      <c r="B102" s="3" t="s">
        <v>270</v>
      </c>
      <c r="C102" s="13" t="s">
        <v>20</v>
      </c>
      <c r="D102" s="7" t="s">
        <v>9</v>
      </c>
      <c r="E102" s="122" t="s">
        <v>271</v>
      </c>
      <c r="F102" s="122" t="s">
        <v>271</v>
      </c>
      <c r="G102" s="21">
        <v>2</v>
      </c>
      <c r="H102" s="122" t="s">
        <v>274</v>
      </c>
      <c r="I102" s="33">
        <f>526.62/2</f>
        <v>263.31</v>
      </c>
      <c r="J102" s="7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>
        <v>1</v>
      </c>
      <c r="V102" s="2" t="s">
        <v>7</v>
      </c>
    </row>
    <row r="103" spans="1:23" ht="23.1" customHeight="1">
      <c r="A103" s="11">
        <v>98</v>
      </c>
      <c r="B103" s="3" t="s">
        <v>275</v>
      </c>
      <c r="C103" s="13" t="s">
        <v>20</v>
      </c>
      <c r="D103" s="7" t="s">
        <v>10</v>
      </c>
      <c r="E103" s="122" t="s">
        <v>251</v>
      </c>
      <c r="F103" s="122" t="s">
        <v>276</v>
      </c>
      <c r="G103" s="21">
        <v>1</v>
      </c>
      <c r="H103" s="122" t="s">
        <v>277</v>
      </c>
      <c r="I103" s="34">
        <f>570.53821/2</f>
        <v>285.26910500000002</v>
      </c>
      <c r="J103" s="7"/>
      <c r="K103" s="59"/>
      <c r="L103" s="60"/>
      <c r="M103" s="60"/>
      <c r="N103" s="60"/>
      <c r="O103" s="60"/>
      <c r="P103" s="60"/>
      <c r="Q103" s="18"/>
      <c r="R103" s="18"/>
      <c r="S103" s="18"/>
      <c r="T103" s="19">
        <v>1</v>
      </c>
      <c r="U103" s="16"/>
      <c r="V103" s="2" t="s">
        <v>942</v>
      </c>
      <c r="W103" s="164" t="s">
        <v>1076</v>
      </c>
    </row>
    <row r="104" spans="1:23" ht="23.1" customHeight="1">
      <c r="A104" s="11">
        <v>99</v>
      </c>
      <c r="B104" s="3" t="s">
        <v>275</v>
      </c>
      <c r="C104" s="13" t="s">
        <v>20</v>
      </c>
      <c r="D104" s="7" t="s">
        <v>10</v>
      </c>
      <c r="E104" s="122" t="s">
        <v>251</v>
      </c>
      <c r="F104" s="122" t="s">
        <v>278</v>
      </c>
      <c r="G104" s="21">
        <v>2</v>
      </c>
      <c r="H104" s="122" t="s">
        <v>279</v>
      </c>
      <c r="I104" s="34">
        <f>570.53821/2</f>
        <v>285.26910500000002</v>
      </c>
      <c r="J104" s="7"/>
      <c r="K104" s="59"/>
      <c r="L104" s="60"/>
      <c r="M104" s="60"/>
      <c r="N104" s="60"/>
      <c r="O104" s="76"/>
      <c r="P104" s="76"/>
      <c r="Q104" s="76"/>
      <c r="R104" s="76"/>
      <c r="S104" s="76"/>
      <c r="T104" s="76">
        <v>1</v>
      </c>
      <c r="U104" s="16"/>
      <c r="V104" s="2" t="s">
        <v>943</v>
      </c>
      <c r="W104" s="164" t="s">
        <v>1076</v>
      </c>
    </row>
    <row r="105" spans="1:23" ht="23.1" customHeight="1">
      <c r="A105" s="11">
        <v>100</v>
      </c>
      <c r="B105" s="3" t="s">
        <v>280</v>
      </c>
      <c r="C105" s="13" t="s">
        <v>20</v>
      </c>
      <c r="D105" s="7" t="s">
        <v>10</v>
      </c>
      <c r="E105" s="122" t="s">
        <v>251</v>
      </c>
      <c r="F105" s="122" t="s">
        <v>281</v>
      </c>
      <c r="G105" s="21">
        <v>1</v>
      </c>
      <c r="H105" s="122" t="s">
        <v>282</v>
      </c>
      <c r="I105" s="34">
        <f>570.39701/2</f>
        <v>285.19850500000001</v>
      </c>
      <c r="J105" s="7"/>
      <c r="K105" s="14"/>
      <c r="L105" s="14"/>
      <c r="M105" s="14"/>
      <c r="N105" s="14"/>
      <c r="O105" s="14"/>
      <c r="P105" s="14"/>
      <c r="Q105" s="14">
        <v>1</v>
      </c>
      <c r="R105" s="16"/>
      <c r="S105" s="16"/>
      <c r="T105" s="16"/>
      <c r="U105" s="16"/>
      <c r="V105" s="2" t="s">
        <v>944</v>
      </c>
      <c r="W105" s="164" t="s">
        <v>1076</v>
      </c>
    </row>
    <row r="106" spans="1:23" ht="23.1" customHeight="1">
      <c r="A106" s="11">
        <v>101</v>
      </c>
      <c r="B106" s="3" t="s">
        <v>280</v>
      </c>
      <c r="C106" s="13" t="s">
        <v>20</v>
      </c>
      <c r="D106" s="7" t="s">
        <v>10</v>
      </c>
      <c r="E106" s="122" t="s">
        <v>251</v>
      </c>
      <c r="F106" s="122" t="s">
        <v>283</v>
      </c>
      <c r="G106" s="21">
        <v>2</v>
      </c>
      <c r="H106" s="122" t="s">
        <v>284</v>
      </c>
      <c r="I106" s="34">
        <f>570.39701/2</f>
        <v>285.19850500000001</v>
      </c>
      <c r="J106" s="7"/>
      <c r="K106" s="14"/>
      <c r="L106" s="14"/>
      <c r="M106" s="14"/>
      <c r="N106" s="14"/>
      <c r="O106" s="14"/>
      <c r="P106" s="14"/>
      <c r="Q106" s="14"/>
      <c r="R106" s="14"/>
      <c r="S106" s="14">
        <v>1</v>
      </c>
      <c r="T106" s="16"/>
      <c r="U106" s="16"/>
      <c r="V106" s="2" t="s">
        <v>945</v>
      </c>
      <c r="W106" s="164" t="s">
        <v>1076</v>
      </c>
    </row>
    <row r="107" spans="1:23" ht="23.1" customHeight="1">
      <c r="A107" s="11">
        <v>102</v>
      </c>
      <c r="B107" s="3" t="s">
        <v>285</v>
      </c>
      <c r="C107" s="13" t="s">
        <v>20</v>
      </c>
      <c r="D107" s="7" t="s">
        <v>10</v>
      </c>
      <c r="E107" s="122" t="s">
        <v>251</v>
      </c>
      <c r="F107" s="122" t="s">
        <v>286</v>
      </c>
      <c r="G107" s="21">
        <v>1</v>
      </c>
      <c r="H107" s="122" t="s">
        <v>287</v>
      </c>
      <c r="I107" s="34">
        <f>834.02/3</f>
        <v>278.00666666666666</v>
      </c>
      <c r="J107" s="7">
        <v>1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6"/>
      <c r="S107" s="16"/>
      <c r="T107" s="15"/>
      <c r="U107" s="15"/>
      <c r="V107" s="2" t="s">
        <v>919</v>
      </c>
    </row>
    <row r="108" spans="1:23" ht="23.1" customHeight="1">
      <c r="A108" s="11">
        <v>103</v>
      </c>
      <c r="B108" s="3" t="s">
        <v>285</v>
      </c>
      <c r="C108" s="13" t="s">
        <v>20</v>
      </c>
      <c r="D108" s="7" t="s">
        <v>10</v>
      </c>
      <c r="E108" s="122" t="s">
        <v>251</v>
      </c>
      <c r="F108" s="122" t="s">
        <v>288</v>
      </c>
      <c r="G108" s="21">
        <v>2</v>
      </c>
      <c r="H108" s="122" t="s">
        <v>289</v>
      </c>
      <c r="I108" s="34">
        <f>834.02/3</f>
        <v>278.00666666666666</v>
      </c>
      <c r="J108" s="7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>
        <v>1</v>
      </c>
      <c r="V108" s="2" t="s">
        <v>7</v>
      </c>
    </row>
    <row r="109" spans="1:23" ht="23.1" customHeight="1">
      <c r="A109" s="11">
        <v>104</v>
      </c>
      <c r="B109" s="3" t="s">
        <v>285</v>
      </c>
      <c r="C109" s="13" t="s">
        <v>20</v>
      </c>
      <c r="D109" s="7" t="s">
        <v>10</v>
      </c>
      <c r="E109" s="122" t="s">
        <v>251</v>
      </c>
      <c r="F109" s="122" t="s">
        <v>290</v>
      </c>
      <c r="G109" s="21">
        <v>3</v>
      </c>
      <c r="H109" s="122" t="s">
        <v>291</v>
      </c>
      <c r="I109" s="34">
        <f>834.02/3</f>
        <v>278.00666666666666</v>
      </c>
      <c r="J109" s="7">
        <v>1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6"/>
      <c r="S109" s="16"/>
      <c r="T109" s="15"/>
      <c r="U109" s="15"/>
      <c r="V109" s="2" t="s">
        <v>919</v>
      </c>
    </row>
    <row r="110" spans="1:23" ht="23.1" customHeight="1">
      <c r="A110" s="11">
        <v>105</v>
      </c>
      <c r="B110" s="3" t="s">
        <v>292</v>
      </c>
      <c r="C110" s="13" t="s">
        <v>20</v>
      </c>
      <c r="D110" s="7" t="s">
        <v>10</v>
      </c>
      <c r="E110" s="122" t="s">
        <v>251</v>
      </c>
      <c r="F110" s="122" t="s">
        <v>293</v>
      </c>
      <c r="G110" s="21">
        <v>1</v>
      </c>
      <c r="H110" s="122" t="s">
        <v>294</v>
      </c>
      <c r="I110" s="34">
        <f>837.66086/3</f>
        <v>279.22028666666665</v>
      </c>
      <c r="J110" s="7"/>
      <c r="K110" s="14"/>
      <c r="L110" s="14"/>
      <c r="M110" s="14"/>
      <c r="N110" s="14"/>
      <c r="O110" s="14"/>
      <c r="P110" s="14"/>
      <c r="Q110" s="14"/>
      <c r="R110" s="16"/>
      <c r="S110" s="16"/>
      <c r="T110" s="14">
        <v>1</v>
      </c>
      <c r="U110" s="16"/>
      <c r="V110" s="2" t="s">
        <v>986</v>
      </c>
      <c r="W110" s="164" t="s">
        <v>1076</v>
      </c>
    </row>
    <row r="111" spans="1:23" ht="23.1" customHeight="1">
      <c r="A111" s="11">
        <v>106</v>
      </c>
      <c r="B111" s="3" t="s">
        <v>292</v>
      </c>
      <c r="C111" s="13" t="s">
        <v>20</v>
      </c>
      <c r="D111" s="7" t="s">
        <v>10</v>
      </c>
      <c r="E111" s="122" t="s">
        <v>251</v>
      </c>
      <c r="F111" s="122" t="s">
        <v>295</v>
      </c>
      <c r="G111" s="21">
        <v>2</v>
      </c>
      <c r="H111" s="122" t="s">
        <v>296</v>
      </c>
      <c r="I111" s="34">
        <f>837.66086/3</f>
        <v>279.22028666666665</v>
      </c>
      <c r="J111" s="7"/>
      <c r="K111" s="14"/>
      <c r="L111" s="14"/>
      <c r="M111" s="14"/>
      <c r="N111" s="14"/>
      <c r="O111" s="14"/>
      <c r="P111" s="14"/>
      <c r="Q111" s="14"/>
      <c r="R111" s="16"/>
      <c r="S111" s="16"/>
      <c r="T111" s="14">
        <v>1</v>
      </c>
      <c r="U111" s="16"/>
      <c r="V111" s="2" t="s">
        <v>987</v>
      </c>
      <c r="W111" s="164" t="s">
        <v>1076</v>
      </c>
    </row>
    <row r="112" spans="1:23" ht="23.1" customHeight="1">
      <c r="A112" s="11">
        <v>107</v>
      </c>
      <c r="B112" s="3" t="s">
        <v>292</v>
      </c>
      <c r="C112" s="13" t="s">
        <v>20</v>
      </c>
      <c r="D112" s="7" t="s">
        <v>10</v>
      </c>
      <c r="E112" s="122" t="s">
        <v>251</v>
      </c>
      <c r="F112" s="122" t="s">
        <v>297</v>
      </c>
      <c r="G112" s="21">
        <v>3</v>
      </c>
      <c r="H112" s="122" t="s">
        <v>298</v>
      </c>
      <c r="I112" s="34">
        <f>837.66086/3</f>
        <v>279.22028666666665</v>
      </c>
      <c r="J112" s="7"/>
      <c r="K112" s="14"/>
      <c r="L112" s="14"/>
      <c r="M112" s="14"/>
      <c r="N112" s="14"/>
      <c r="O112" s="14"/>
      <c r="P112" s="14"/>
      <c r="Q112" s="14">
        <v>1</v>
      </c>
      <c r="R112" s="16"/>
      <c r="S112" s="16"/>
      <c r="T112" s="16"/>
      <c r="U112" s="16"/>
      <c r="V112" s="2" t="s">
        <v>988</v>
      </c>
      <c r="W112" s="164" t="s">
        <v>1076</v>
      </c>
    </row>
    <row r="113" spans="1:23" ht="23.1" customHeight="1">
      <c r="A113" s="11">
        <v>108</v>
      </c>
      <c r="B113" s="3" t="s">
        <v>299</v>
      </c>
      <c r="C113" s="13" t="s">
        <v>20</v>
      </c>
      <c r="D113" s="7" t="s">
        <v>10</v>
      </c>
      <c r="E113" s="122" t="s">
        <v>251</v>
      </c>
      <c r="F113" s="122" t="s">
        <v>300</v>
      </c>
      <c r="G113" s="21">
        <v>1</v>
      </c>
      <c r="H113" s="122" t="s">
        <v>301</v>
      </c>
      <c r="I113" s="34">
        <f>868.56/3</f>
        <v>289.52</v>
      </c>
      <c r="J113" s="7"/>
      <c r="K113" s="14"/>
      <c r="L113" s="14"/>
      <c r="M113" s="14"/>
      <c r="N113" s="14"/>
      <c r="O113" s="14"/>
      <c r="P113" s="14"/>
      <c r="Q113" s="14"/>
      <c r="R113" s="14"/>
      <c r="S113" s="14"/>
      <c r="T113" s="14">
        <v>1</v>
      </c>
      <c r="U113" s="16"/>
      <c r="V113" s="2" t="s">
        <v>1077</v>
      </c>
      <c r="W113" s="164" t="s">
        <v>1076</v>
      </c>
    </row>
    <row r="114" spans="1:23" ht="23.1" customHeight="1">
      <c r="A114" s="11">
        <v>109</v>
      </c>
      <c r="B114" s="3" t="s">
        <v>299</v>
      </c>
      <c r="C114" s="13" t="s">
        <v>20</v>
      </c>
      <c r="D114" s="7" t="s">
        <v>10</v>
      </c>
      <c r="E114" s="122" t="s">
        <v>251</v>
      </c>
      <c r="F114" s="122" t="s">
        <v>302</v>
      </c>
      <c r="G114" s="21">
        <v>2</v>
      </c>
      <c r="H114" s="122" t="s">
        <v>303</v>
      </c>
      <c r="I114" s="34">
        <f>868.56/3</f>
        <v>289.52</v>
      </c>
      <c r="J114" s="7"/>
      <c r="K114" s="14"/>
      <c r="L114" s="14"/>
      <c r="M114" s="14"/>
      <c r="N114" s="14"/>
      <c r="O114" s="14"/>
      <c r="P114" s="14"/>
      <c r="Q114" s="14"/>
      <c r="R114" s="14"/>
      <c r="S114" s="14"/>
      <c r="T114" s="14">
        <v>1</v>
      </c>
      <c r="U114" s="16"/>
      <c r="V114" s="2" t="s">
        <v>1078</v>
      </c>
      <c r="W114" s="164" t="s">
        <v>1076</v>
      </c>
    </row>
    <row r="115" spans="1:23" ht="23.1" customHeight="1">
      <c r="A115" s="11">
        <v>110</v>
      </c>
      <c r="B115" s="3" t="s">
        <v>299</v>
      </c>
      <c r="C115" s="13" t="s">
        <v>20</v>
      </c>
      <c r="D115" s="7" t="s">
        <v>10</v>
      </c>
      <c r="E115" s="122" t="s">
        <v>251</v>
      </c>
      <c r="F115" s="122" t="s">
        <v>304</v>
      </c>
      <c r="G115" s="21">
        <v>3</v>
      </c>
      <c r="H115" s="122" t="s">
        <v>305</v>
      </c>
      <c r="I115" s="34">
        <f>868.56/3</f>
        <v>289.52</v>
      </c>
      <c r="J115" s="7"/>
      <c r="K115" s="14"/>
      <c r="L115" s="14"/>
      <c r="M115" s="14"/>
      <c r="N115" s="14"/>
      <c r="O115" s="14"/>
      <c r="P115" s="14"/>
      <c r="Q115" s="14"/>
      <c r="R115" s="14"/>
      <c r="S115" s="14"/>
      <c r="T115" s="14">
        <v>1</v>
      </c>
      <c r="U115" s="16"/>
      <c r="V115" s="2" t="s">
        <v>1074</v>
      </c>
    </row>
    <row r="116" spans="1:23" ht="23.1" customHeight="1">
      <c r="A116" s="11">
        <v>111</v>
      </c>
      <c r="B116" s="3" t="s">
        <v>306</v>
      </c>
      <c r="C116" s="13" t="s">
        <v>20</v>
      </c>
      <c r="D116" s="7" t="s">
        <v>10</v>
      </c>
      <c r="E116" s="122" t="s">
        <v>251</v>
      </c>
      <c r="F116" s="122" t="s">
        <v>307</v>
      </c>
      <c r="G116" s="21">
        <v>1</v>
      </c>
      <c r="H116" s="122" t="s">
        <v>308</v>
      </c>
      <c r="I116" s="34">
        <f>855.14/3</f>
        <v>285.04666666666668</v>
      </c>
      <c r="J116" s="7"/>
      <c r="K116" s="59"/>
      <c r="L116" s="60"/>
      <c r="M116" s="60"/>
      <c r="N116" s="60"/>
      <c r="O116" s="77">
        <v>1</v>
      </c>
      <c r="P116" s="15">
        <v>0</v>
      </c>
      <c r="Q116" s="15"/>
      <c r="R116" s="16"/>
      <c r="S116" s="16"/>
      <c r="T116" s="16"/>
      <c r="U116" s="16"/>
      <c r="V116" s="2" t="s">
        <v>946</v>
      </c>
      <c r="W116" s="164" t="s">
        <v>1076</v>
      </c>
    </row>
    <row r="117" spans="1:23" ht="23.1" customHeight="1">
      <c r="A117" s="11">
        <v>112</v>
      </c>
      <c r="B117" s="3" t="s">
        <v>306</v>
      </c>
      <c r="C117" s="13" t="s">
        <v>20</v>
      </c>
      <c r="D117" s="7" t="s">
        <v>10</v>
      </c>
      <c r="E117" s="122" t="s">
        <v>251</v>
      </c>
      <c r="F117" s="122" t="s">
        <v>309</v>
      </c>
      <c r="G117" s="21">
        <v>2</v>
      </c>
      <c r="H117" s="122" t="s">
        <v>310</v>
      </c>
      <c r="I117" s="34">
        <f>855.14/3</f>
        <v>285.04666666666668</v>
      </c>
      <c r="J117" s="7"/>
      <c r="K117" s="59"/>
      <c r="L117" s="60"/>
      <c r="M117" s="60"/>
      <c r="N117" s="60"/>
      <c r="O117" s="77"/>
      <c r="P117" s="77"/>
      <c r="Q117" s="77">
        <v>1</v>
      </c>
      <c r="R117" s="16"/>
      <c r="S117" s="16"/>
      <c r="T117" s="16"/>
      <c r="U117" s="16"/>
      <c r="V117" s="2" t="s">
        <v>990</v>
      </c>
      <c r="W117" s="164" t="s">
        <v>1076</v>
      </c>
    </row>
    <row r="118" spans="1:23" ht="23.1" customHeight="1">
      <c r="A118" s="11">
        <v>113</v>
      </c>
      <c r="B118" s="3" t="s">
        <v>306</v>
      </c>
      <c r="C118" s="13" t="s">
        <v>20</v>
      </c>
      <c r="D118" s="7" t="s">
        <v>10</v>
      </c>
      <c r="E118" s="122" t="s">
        <v>251</v>
      </c>
      <c r="F118" s="122" t="s">
        <v>311</v>
      </c>
      <c r="G118" s="21">
        <v>3</v>
      </c>
      <c r="H118" s="122" t="s">
        <v>312</v>
      </c>
      <c r="I118" s="34">
        <f>855.14/3</f>
        <v>285.04666666666668</v>
      </c>
      <c r="J118" s="7"/>
      <c r="K118" s="14"/>
      <c r="L118" s="14"/>
      <c r="M118" s="14"/>
      <c r="N118" s="14"/>
      <c r="O118" s="14"/>
      <c r="P118" s="14"/>
      <c r="Q118" s="14"/>
      <c r="R118" s="14"/>
      <c r="S118" s="14"/>
      <c r="T118" s="166"/>
      <c r="U118" s="14">
        <v>1</v>
      </c>
      <c r="V118" s="2"/>
    </row>
    <row r="119" spans="1:23" ht="23.1" customHeight="1">
      <c r="A119" s="11">
        <v>114</v>
      </c>
      <c r="B119" s="3" t="s">
        <v>313</v>
      </c>
      <c r="C119" s="13" t="s">
        <v>20</v>
      </c>
      <c r="D119" s="7" t="s">
        <v>10</v>
      </c>
      <c r="E119" s="122" t="s">
        <v>251</v>
      </c>
      <c r="F119" s="122" t="s">
        <v>314</v>
      </c>
      <c r="G119" s="21">
        <v>1</v>
      </c>
      <c r="H119" s="122" t="s">
        <v>315</v>
      </c>
      <c r="I119" s="34">
        <f>620.49454/2</f>
        <v>310.24727000000001</v>
      </c>
      <c r="J119" s="7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>
        <v>1</v>
      </c>
      <c r="V119" s="2" t="s">
        <v>1074</v>
      </c>
    </row>
    <row r="120" spans="1:23" ht="23.1" customHeight="1">
      <c r="A120" s="11">
        <v>115</v>
      </c>
      <c r="B120" s="3" t="s">
        <v>313</v>
      </c>
      <c r="C120" s="13" t="s">
        <v>20</v>
      </c>
      <c r="D120" s="7" t="s">
        <v>10</v>
      </c>
      <c r="E120" s="122" t="s">
        <v>251</v>
      </c>
      <c r="F120" s="122" t="s">
        <v>316</v>
      </c>
      <c r="G120" s="21">
        <v>2</v>
      </c>
      <c r="H120" s="122" t="s">
        <v>317</v>
      </c>
      <c r="I120" s="34">
        <f>620.49454/2</f>
        <v>310.24727000000001</v>
      </c>
      <c r="J120" s="7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>
        <v>1</v>
      </c>
      <c r="V120" s="2" t="s">
        <v>1074</v>
      </c>
    </row>
    <row r="121" spans="1:23" ht="23.1" customHeight="1">
      <c r="A121" s="11">
        <v>116</v>
      </c>
      <c r="B121" s="3" t="s">
        <v>318</v>
      </c>
      <c r="C121" s="13" t="s">
        <v>20</v>
      </c>
      <c r="D121" s="7" t="s">
        <v>10</v>
      </c>
      <c r="E121" s="122" t="s">
        <v>271</v>
      </c>
      <c r="F121" s="122" t="s">
        <v>319</v>
      </c>
      <c r="G121" s="21">
        <v>1</v>
      </c>
      <c r="H121" s="122" t="s">
        <v>320</v>
      </c>
      <c r="I121" s="34">
        <f>793.67/3</f>
        <v>264.55666666666667</v>
      </c>
      <c r="J121" s="7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>
        <v>1</v>
      </c>
      <c r="V121" s="2" t="s">
        <v>7</v>
      </c>
    </row>
    <row r="122" spans="1:23" ht="23.1" customHeight="1">
      <c r="A122" s="11">
        <v>117</v>
      </c>
      <c r="B122" s="3" t="s">
        <v>318</v>
      </c>
      <c r="C122" s="13" t="s">
        <v>20</v>
      </c>
      <c r="D122" s="7" t="s">
        <v>10</v>
      </c>
      <c r="E122" s="122" t="s">
        <v>271</v>
      </c>
      <c r="F122" s="122" t="s">
        <v>321</v>
      </c>
      <c r="G122" s="21">
        <v>2</v>
      </c>
      <c r="H122" s="122" t="s">
        <v>322</v>
      </c>
      <c r="I122" s="34">
        <f>793.67/3</f>
        <v>264.55666666666667</v>
      </c>
      <c r="J122" s="7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>
        <v>1</v>
      </c>
      <c r="V122" s="2" t="s">
        <v>7</v>
      </c>
    </row>
    <row r="123" spans="1:23" ht="23.1" customHeight="1">
      <c r="A123" s="11">
        <v>118</v>
      </c>
      <c r="B123" s="3" t="s">
        <v>318</v>
      </c>
      <c r="C123" s="13" t="s">
        <v>20</v>
      </c>
      <c r="D123" s="7" t="s">
        <v>10</v>
      </c>
      <c r="E123" s="122" t="s">
        <v>271</v>
      </c>
      <c r="F123" s="122" t="s">
        <v>323</v>
      </c>
      <c r="G123" s="21">
        <v>3</v>
      </c>
      <c r="H123" s="122" t="s">
        <v>324</v>
      </c>
      <c r="I123" s="34">
        <f>793.67/3</f>
        <v>264.55666666666667</v>
      </c>
      <c r="J123" s="7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>
        <v>1</v>
      </c>
      <c r="V123" s="2" t="s">
        <v>7</v>
      </c>
    </row>
    <row r="124" spans="1:23" ht="23.1" customHeight="1">
      <c r="A124" s="11">
        <v>119</v>
      </c>
      <c r="B124" s="3" t="s">
        <v>325</v>
      </c>
      <c r="C124" s="13" t="s">
        <v>20</v>
      </c>
      <c r="D124" s="7" t="s">
        <v>10</v>
      </c>
      <c r="E124" s="122" t="s">
        <v>271</v>
      </c>
      <c r="F124" s="122" t="s">
        <v>326</v>
      </c>
      <c r="G124" s="21">
        <v>1</v>
      </c>
      <c r="H124" s="122" t="s">
        <v>327</v>
      </c>
      <c r="I124" s="34">
        <f>527.73/2</f>
        <v>263.86500000000001</v>
      </c>
      <c r="J124" s="7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>
        <v>1</v>
      </c>
      <c r="V124" s="2" t="s">
        <v>7</v>
      </c>
    </row>
    <row r="125" spans="1:23" ht="23.1" customHeight="1">
      <c r="A125" s="11">
        <v>120</v>
      </c>
      <c r="B125" s="3" t="s">
        <v>325</v>
      </c>
      <c r="C125" s="13" t="s">
        <v>20</v>
      </c>
      <c r="D125" s="7" t="s">
        <v>10</v>
      </c>
      <c r="E125" s="122" t="s">
        <v>271</v>
      </c>
      <c r="F125" s="122" t="s">
        <v>328</v>
      </c>
      <c r="G125" s="21">
        <v>2</v>
      </c>
      <c r="H125" s="122" t="s">
        <v>329</v>
      </c>
      <c r="I125" s="34">
        <f>527.73/2</f>
        <v>263.86500000000001</v>
      </c>
      <c r="J125" s="7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>
        <v>1</v>
      </c>
      <c r="V125" s="2" t="s">
        <v>7</v>
      </c>
    </row>
    <row r="126" spans="1:23" ht="23.1" customHeight="1">
      <c r="A126" s="11">
        <v>121</v>
      </c>
      <c r="B126" s="3" t="s">
        <v>330</v>
      </c>
      <c r="C126" s="13" t="s">
        <v>20</v>
      </c>
      <c r="D126" s="7" t="s">
        <v>10</v>
      </c>
      <c r="E126" s="122" t="s">
        <v>259</v>
      </c>
      <c r="F126" s="122" t="s">
        <v>331</v>
      </c>
      <c r="G126" s="21">
        <v>1</v>
      </c>
      <c r="H126" s="122" t="s">
        <v>332</v>
      </c>
      <c r="I126" s="34">
        <f>514.99596/2</f>
        <v>257.49797999999998</v>
      </c>
      <c r="J126" s="7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>
        <v>1</v>
      </c>
      <c r="V126" s="2" t="s">
        <v>1074</v>
      </c>
    </row>
    <row r="127" spans="1:23" ht="23.1" customHeight="1">
      <c r="A127" s="11">
        <v>122</v>
      </c>
      <c r="B127" s="3" t="s">
        <v>330</v>
      </c>
      <c r="C127" s="13" t="s">
        <v>20</v>
      </c>
      <c r="D127" s="7" t="s">
        <v>10</v>
      </c>
      <c r="E127" s="122" t="s">
        <v>259</v>
      </c>
      <c r="F127" s="122" t="s">
        <v>333</v>
      </c>
      <c r="G127" s="21">
        <v>2</v>
      </c>
      <c r="H127" s="122" t="s">
        <v>334</v>
      </c>
      <c r="I127" s="34">
        <f>514.99596/2</f>
        <v>257.49797999999998</v>
      </c>
      <c r="J127" s="7">
        <v>1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6"/>
      <c r="S127" s="16"/>
      <c r="T127" s="15"/>
      <c r="U127" s="15"/>
      <c r="V127" s="2" t="s">
        <v>1071</v>
      </c>
    </row>
    <row r="128" spans="1:23" ht="23.1" customHeight="1">
      <c r="A128" s="11">
        <v>123</v>
      </c>
      <c r="B128" s="3" t="s">
        <v>335</v>
      </c>
      <c r="C128" s="13" t="s">
        <v>20</v>
      </c>
      <c r="D128" s="7" t="s">
        <v>10</v>
      </c>
      <c r="E128" s="122" t="s">
        <v>259</v>
      </c>
      <c r="F128" s="122" t="s">
        <v>336</v>
      </c>
      <c r="G128" s="21">
        <v>1</v>
      </c>
      <c r="H128" s="122" t="s">
        <v>337</v>
      </c>
      <c r="I128" s="34">
        <f>552.93/2</f>
        <v>276.46499999999997</v>
      </c>
      <c r="J128" s="7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>
        <v>1</v>
      </c>
      <c r="V128" s="2" t="s">
        <v>7</v>
      </c>
    </row>
    <row r="129" spans="1:23" ht="23.1" customHeight="1">
      <c r="A129" s="11">
        <v>124</v>
      </c>
      <c r="B129" s="3" t="s">
        <v>335</v>
      </c>
      <c r="C129" s="13" t="s">
        <v>20</v>
      </c>
      <c r="D129" s="7" t="s">
        <v>10</v>
      </c>
      <c r="E129" s="122" t="s">
        <v>259</v>
      </c>
      <c r="F129" s="122" t="s">
        <v>338</v>
      </c>
      <c r="G129" s="21">
        <v>2</v>
      </c>
      <c r="H129" s="122" t="s">
        <v>339</v>
      </c>
      <c r="I129" s="34">
        <f>552.93/2</f>
        <v>276.46499999999997</v>
      </c>
      <c r="J129" s="7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>
        <v>1</v>
      </c>
      <c r="V129" s="2" t="s">
        <v>1074</v>
      </c>
    </row>
    <row r="130" spans="1:23" ht="23.1" customHeight="1">
      <c r="A130" s="11">
        <v>125</v>
      </c>
      <c r="B130" s="3" t="s">
        <v>340</v>
      </c>
      <c r="C130" s="13" t="s">
        <v>20</v>
      </c>
      <c r="D130" s="7" t="s">
        <v>10</v>
      </c>
      <c r="E130" s="122" t="s">
        <v>259</v>
      </c>
      <c r="F130" s="122" t="s">
        <v>341</v>
      </c>
      <c r="G130" s="21">
        <v>1</v>
      </c>
      <c r="H130" s="122" t="s">
        <v>342</v>
      </c>
      <c r="I130" s="35">
        <f>544.16/2</f>
        <v>272.08</v>
      </c>
      <c r="J130" s="7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>
        <v>1</v>
      </c>
      <c r="V130" s="2" t="s">
        <v>1079</v>
      </c>
      <c r="W130" s="164" t="s">
        <v>1076</v>
      </c>
    </row>
    <row r="131" spans="1:23" ht="23.1" customHeight="1">
      <c r="A131" s="11">
        <v>126</v>
      </c>
      <c r="B131" s="3" t="s">
        <v>340</v>
      </c>
      <c r="C131" s="13" t="s">
        <v>20</v>
      </c>
      <c r="D131" s="7" t="s">
        <v>10</v>
      </c>
      <c r="E131" s="122" t="s">
        <v>259</v>
      </c>
      <c r="F131" s="122" t="s">
        <v>343</v>
      </c>
      <c r="G131" s="21">
        <v>2</v>
      </c>
      <c r="H131" s="122" t="s">
        <v>344</v>
      </c>
      <c r="I131" s="35">
        <f>544.16/2</f>
        <v>272.08</v>
      </c>
      <c r="J131" s="7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>
        <v>1</v>
      </c>
      <c r="V131" s="2" t="s">
        <v>7</v>
      </c>
    </row>
    <row r="132" spans="1:23" ht="23.1" customHeight="1">
      <c r="A132" s="11">
        <v>127</v>
      </c>
      <c r="B132" s="3" t="s">
        <v>345</v>
      </c>
      <c r="C132" s="13" t="s">
        <v>20</v>
      </c>
      <c r="D132" s="7" t="s">
        <v>10</v>
      </c>
      <c r="E132" s="122" t="s">
        <v>259</v>
      </c>
      <c r="F132" s="122" t="s">
        <v>346</v>
      </c>
      <c r="G132" s="21">
        <v>1</v>
      </c>
      <c r="H132" s="122" t="s">
        <v>140</v>
      </c>
      <c r="I132" s="34">
        <f>545.63/2</f>
        <v>272.815</v>
      </c>
      <c r="J132" s="7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>
        <v>1</v>
      </c>
      <c r="V132" s="2" t="s">
        <v>1074</v>
      </c>
    </row>
    <row r="133" spans="1:23" ht="23.1" customHeight="1">
      <c r="A133" s="11">
        <v>128</v>
      </c>
      <c r="B133" s="3" t="s">
        <v>345</v>
      </c>
      <c r="C133" s="13" t="s">
        <v>20</v>
      </c>
      <c r="D133" s="7" t="s">
        <v>10</v>
      </c>
      <c r="E133" s="122" t="s">
        <v>259</v>
      </c>
      <c r="F133" s="122" t="s">
        <v>347</v>
      </c>
      <c r="G133" s="21">
        <v>2</v>
      </c>
      <c r="H133" s="122" t="s">
        <v>348</v>
      </c>
      <c r="I133" s="34">
        <f>545.63/2</f>
        <v>272.815</v>
      </c>
      <c r="J133" s="7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>
        <v>1</v>
      </c>
      <c r="V133" s="2" t="s">
        <v>1074</v>
      </c>
    </row>
    <row r="134" spans="1:23" ht="23.1" customHeight="1">
      <c r="A134" s="11">
        <v>129</v>
      </c>
      <c r="B134" s="3" t="s">
        <v>349</v>
      </c>
      <c r="C134" s="13" t="s">
        <v>20</v>
      </c>
      <c r="D134" s="7" t="s">
        <v>10</v>
      </c>
      <c r="E134" s="122" t="s">
        <v>259</v>
      </c>
      <c r="F134" s="122" t="s">
        <v>350</v>
      </c>
      <c r="G134" s="21">
        <v>1</v>
      </c>
      <c r="H134" s="122" t="s">
        <v>1075</v>
      </c>
      <c r="I134" s="34">
        <f>832.26/3</f>
        <v>277.42</v>
      </c>
      <c r="J134" s="7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>
        <v>1</v>
      </c>
      <c r="V134" s="2" t="s">
        <v>1074</v>
      </c>
    </row>
    <row r="135" spans="1:23" ht="23.1" customHeight="1">
      <c r="A135" s="11">
        <v>130</v>
      </c>
      <c r="B135" s="3" t="s">
        <v>349</v>
      </c>
      <c r="C135" s="13" t="s">
        <v>20</v>
      </c>
      <c r="D135" s="7" t="s">
        <v>10</v>
      </c>
      <c r="E135" s="122" t="s">
        <v>259</v>
      </c>
      <c r="F135" s="122" t="s">
        <v>351</v>
      </c>
      <c r="G135" s="21">
        <v>2</v>
      </c>
      <c r="H135" s="122" t="s">
        <v>352</v>
      </c>
      <c r="I135" s="34">
        <f>832.26/3</f>
        <v>277.42</v>
      </c>
      <c r="J135" s="7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>
        <v>1</v>
      </c>
      <c r="V135" s="2" t="s">
        <v>7</v>
      </c>
    </row>
    <row r="136" spans="1:23" ht="23.1" customHeight="1">
      <c r="A136" s="11">
        <v>131</v>
      </c>
      <c r="B136" s="3" t="s">
        <v>349</v>
      </c>
      <c r="C136" s="13" t="s">
        <v>20</v>
      </c>
      <c r="D136" s="7" t="s">
        <v>10</v>
      </c>
      <c r="E136" s="122" t="s">
        <v>259</v>
      </c>
      <c r="F136" s="122" t="s">
        <v>353</v>
      </c>
      <c r="G136" s="21">
        <v>3</v>
      </c>
      <c r="H136" s="122" t="s">
        <v>354</v>
      </c>
      <c r="I136" s="34">
        <f>832.26/3</f>
        <v>277.42</v>
      </c>
      <c r="J136" s="7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>
        <v>1</v>
      </c>
      <c r="V136" s="2" t="s">
        <v>7</v>
      </c>
    </row>
    <row r="137" spans="1:23" ht="23.1" customHeight="1">
      <c r="A137" s="11">
        <v>132</v>
      </c>
      <c r="B137" s="23" t="s">
        <v>355</v>
      </c>
      <c r="C137" s="13" t="s">
        <v>20</v>
      </c>
      <c r="D137" s="7" t="s">
        <v>10</v>
      </c>
      <c r="E137" s="122" t="s">
        <v>259</v>
      </c>
      <c r="F137" s="122" t="s">
        <v>356</v>
      </c>
      <c r="G137" s="21">
        <v>1</v>
      </c>
      <c r="H137" s="122" t="s">
        <v>357</v>
      </c>
      <c r="I137" s="38"/>
      <c r="J137" s="7">
        <v>1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6"/>
      <c r="S137" s="16"/>
      <c r="T137" s="15"/>
      <c r="U137" s="15"/>
      <c r="V137" s="2" t="s">
        <v>920</v>
      </c>
    </row>
    <row r="138" spans="1:23" ht="23.1" customHeight="1">
      <c r="A138" s="11">
        <v>133</v>
      </c>
      <c r="B138" s="23" t="s">
        <v>355</v>
      </c>
      <c r="C138" s="13" t="s">
        <v>20</v>
      </c>
      <c r="D138" s="7" t="s">
        <v>10</v>
      </c>
      <c r="E138" s="122" t="s">
        <v>259</v>
      </c>
      <c r="F138" s="122" t="s">
        <v>358</v>
      </c>
      <c r="G138" s="21">
        <v>2</v>
      </c>
      <c r="H138" s="122" t="s">
        <v>359</v>
      </c>
      <c r="I138" s="38"/>
      <c r="J138" s="7">
        <v>1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6"/>
      <c r="S138" s="16"/>
      <c r="T138" s="15"/>
      <c r="U138" s="15"/>
      <c r="V138" s="2" t="s">
        <v>920</v>
      </c>
    </row>
    <row r="139" spans="1:23" ht="23.1" customHeight="1">
      <c r="A139" s="11">
        <v>134</v>
      </c>
      <c r="B139" s="23" t="s">
        <v>355</v>
      </c>
      <c r="C139" s="13" t="s">
        <v>20</v>
      </c>
      <c r="D139" s="7" t="s">
        <v>10</v>
      </c>
      <c r="E139" s="122" t="s">
        <v>259</v>
      </c>
      <c r="F139" s="122" t="s">
        <v>360</v>
      </c>
      <c r="G139" s="21">
        <v>3</v>
      </c>
      <c r="H139" s="122" t="s">
        <v>361</v>
      </c>
      <c r="I139" s="38"/>
      <c r="J139" s="7">
        <v>1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6"/>
      <c r="S139" s="16"/>
      <c r="T139" s="15"/>
      <c r="U139" s="15"/>
      <c r="V139" s="2" t="s">
        <v>920</v>
      </c>
    </row>
    <row r="140" spans="1:23" ht="23.1" customHeight="1">
      <c r="A140" s="11">
        <v>135</v>
      </c>
      <c r="B140" s="3" t="s">
        <v>362</v>
      </c>
      <c r="C140" s="13" t="s">
        <v>8</v>
      </c>
      <c r="D140" s="7" t="s">
        <v>9</v>
      </c>
      <c r="E140" s="122" t="s">
        <v>363</v>
      </c>
      <c r="F140" s="122" t="s">
        <v>364</v>
      </c>
      <c r="G140" s="21">
        <v>1</v>
      </c>
      <c r="H140" s="122" t="s">
        <v>365</v>
      </c>
      <c r="I140" s="36"/>
      <c r="J140" s="7">
        <v>1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6"/>
      <c r="S140" s="16"/>
      <c r="T140" s="15"/>
      <c r="U140" s="15"/>
      <c r="V140" s="2" t="s">
        <v>925</v>
      </c>
    </row>
    <row r="141" spans="1:23" ht="23.1" customHeight="1">
      <c r="A141" s="11">
        <v>136</v>
      </c>
      <c r="B141" s="3" t="s">
        <v>362</v>
      </c>
      <c r="C141" s="13" t="s">
        <v>8</v>
      </c>
      <c r="D141" s="7" t="s">
        <v>9</v>
      </c>
      <c r="E141" s="122" t="s">
        <v>363</v>
      </c>
      <c r="F141" s="122" t="s">
        <v>366</v>
      </c>
      <c r="G141" s="21">
        <v>2</v>
      </c>
      <c r="H141" s="122" t="s">
        <v>367</v>
      </c>
      <c r="I141" s="36"/>
      <c r="J141" s="7">
        <v>1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6"/>
      <c r="S141" s="16"/>
      <c r="T141" s="15"/>
      <c r="U141" s="15"/>
      <c r="V141" s="2" t="s">
        <v>925</v>
      </c>
    </row>
    <row r="142" spans="1:23" ht="23.1" customHeight="1">
      <c r="A142" s="11">
        <v>137</v>
      </c>
      <c r="B142" s="3" t="s">
        <v>362</v>
      </c>
      <c r="C142" s="13" t="s">
        <v>8</v>
      </c>
      <c r="D142" s="7" t="s">
        <v>9</v>
      </c>
      <c r="E142" s="122" t="s">
        <v>363</v>
      </c>
      <c r="F142" s="122" t="s">
        <v>368</v>
      </c>
      <c r="G142" s="21">
        <v>3</v>
      </c>
      <c r="H142" s="122" t="s">
        <v>369</v>
      </c>
      <c r="I142" s="36"/>
      <c r="J142" s="7">
        <v>1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6"/>
      <c r="S142" s="16"/>
      <c r="T142" s="15"/>
      <c r="U142" s="15"/>
      <c r="V142" s="2" t="s">
        <v>925</v>
      </c>
    </row>
    <row r="143" spans="1:23" ht="23.1" customHeight="1">
      <c r="A143" s="11">
        <v>138</v>
      </c>
      <c r="B143" s="3" t="s">
        <v>370</v>
      </c>
      <c r="C143" s="13" t="s">
        <v>8</v>
      </c>
      <c r="D143" s="7" t="s">
        <v>9</v>
      </c>
      <c r="E143" s="122" t="s">
        <v>371</v>
      </c>
      <c r="F143" s="122" t="s">
        <v>372</v>
      </c>
      <c r="G143" s="21">
        <v>1</v>
      </c>
      <c r="H143" s="122" t="s">
        <v>373</v>
      </c>
      <c r="I143" s="33">
        <f>744.36/3</f>
        <v>248.12</v>
      </c>
      <c r="J143" s="7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>
        <v>1</v>
      </c>
      <c r="V143" s="2" t="s">
        <v>1074</v>
      </c>
    </row>
    <row r="144" spans="1:23" ht="23.1" customHeight="1">
      <c r="A144" s="11">
        <v>139</v>
      </c>
      <c r="B144" s="3" t="s">
        <v>370</v>
      </c>
      <c r="C144" s="13" t="s">
        <v>8</v>
      </c>
      <c r="D144" s="7" t="s">
        <v>9</v>
      </c>
      <c r="E144" s="122" t="s">
        <v>371</v>
      </c>
      <c r="F144" s="122" t="s">
        <v>374</v>
      </c>
      <c r="G144" s="21">
        <v>2</v>
      </c>
      <c r="H144" s="122" t="s">
        <v>375</v>
      </c>
      <c r="I144" s="33">
        <f t="shared" ref="I144:I145" si="27">744.36/3</f>
        <v>248.12</v>
      </c>
      <c r="J144" s="7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>
        <v>1</v>
      </c>
      <c r="V144" s="2"/>
    </row>
    <row r="145" spans="1:23" ht="23.1" customHeight="1">
      <c r="A145" s="11">
        <v>140</v>
      </c>
      <c r="B145" s="3" t="s">
        <v>370</v>
      </c>
      <c r="C145" s="13" t="s">
        <v>8</v>
      </c>
      <c r="D145" s="7" t="s">
        <v>9</v>
      </c>
      <c r="E145" s="122" t="s">
        <v>371</v>
      </c>
      <c r="F145" s="122" t="s">
        <v>376</v>
      </c>
      <c r="G145" s="21">
        <v>3</v>
      </c>
      <c r="H145" s="122" t="s">
        <v>377</v>
      </c>
      <c r="I145" s="33">
        <f t="shared" si="27"/>
        <v>248.12</v>
      </c>
      <c r="J145" s="7"/>
      <c r="K145" s="67"/>
      <c r="L145" s="67"/>
      <c r="M145" s="67"/>
      <c r="N145" s="67"/>
      <c r="O145" s="68"/>
      <c r="P145" s="68"/>
      <c r="Q145" s="68"/>
      <c r="R145" s="167"/>
      <c r="S145" s="167"/>
      <c r="T145" s="68">
        <v>1</v>
      </c>
      <c r="U145" s="16"/>
      <c r="V145" s="2" t="s">
        <v>948</v>
      </c>
      <c r="W145" s="164" t="s">
        <v>1076</v>
      </c>
    </row>
    <row r="146" spans="1:23" ht="23.1" customHeight="1">
      <c r="A146" s="11">
        <v>141</v>
      </c>
      <c r="B146" s="3" t="s">
        <v>378</v>
      </c>
      <c r="C146" s="13" t="s">
        <v>8</v>
      </c>
      <c r="D146" s="7" t="s">
        <v>9</v>
      </c>
      <c r="E146" s="122" t="s">
        <v>379</v>
      </c>
      <c r="F146" s="122" t="s">
        <v>380</v>
      </c>
      <c r="G146" s="21">
        <v>1</v>
      </c>
      <c r="H146" s="122" t="s">
        <v>381</v>
      </c>
      <c r="I146" s="33">
        <f>499.87696/2</f>
        <v>249.93848</v>
      </c>
      <c r="J146" s="7"/>
      <c r="K146" s="14"/>
      <c r="L146" s="14">
        <v>1</v>
      </c>
      <c r="M146" s="15">
        <v>0</v>
      </c>
      <c r="N146" s="15">
        <v>0</v>
      </c>
      <c r="O146" s="15">
        <v>0</v>
      </c>
      <c r="P146" s="15">
        <v>0</v>
      </c>
      <c r="Q146" s="15"/>
      <c r="R146" s="16"/>
      <c r="S146" s="16"/>
      <c r="T146" s="16"/>
      <c r="U146" s="16"/>
      <c r="V146" s="2" t="s">
        <v>949</v>
      </c>
      <c r="W146" s="164" t="s">
        <v>1076</v>
      </c>
    </row>
    <row r="147" spans="1:23" ht="23.1" customHeight="1">
      <c r="A147" s="11">
        <v>142</v>
      </c>
      <c r="B147" s="3" t="s">
        <v>378</v>
      </c>
      <c r="C147" s="13" t="s">
        <v>8</v>
      </c>
      <c r="D147" s="7" t="s">
        <v>9</v>
      </c>
      <c r="E147" s="122" t="s">
        <v>379</v>
      </c>
      <c r="F147" s="122" t="s">
        <v>382</v>
      </c>
      <c r="G147" s="21">
        <v>2</v>
      </c>
      <c r="H147" s="122" t="s">
        <v>383</v>
      </c>
      <c r="I147" s="33">
        <f>499.87696/2</f>
        <v>249.93848</v>
      </c>
      <c r="J147" s="7"/>
      <c r="K147" s="67"/>
      <c r="L147" s="67"/>
      <c r="M147" s="67"/>
      <c r="N147" s="67"/>
      <c r="O147" s="68">
        <v>1</v>
      </c>
      <c r="P147" s="15">
        <v>0</v>
      </c>
      <c r="Q147" s="15"/>
      <c r="R147" s="16"/>
      <c r="S147" s="16"/>
      <c r="T147" s="16"/>
      <c r="U147" s="16"/>
      <c r="V147" s="2" t="s">
        <v>950</v>
      </c>
      <c r="W147" s="164" t="s">
        <v>1076</v>
      </c>
    </row>
    <row r="148" spans="1:23" ht="23.1" customHeight="1">
      <c r="A148" s="11">
        <v>143</v>
      </c>
      <c r="B148" s="3" t="s">
        <v>384</v>
      </c>
      <c r="C148" s="13" t="s">
        <v>11</v>
      </c>
      <c r="D148" s="7" t="s">
        <v>9</v>
      </c>
      <c r="E148" s="122" t="s">
        <v>385</v>
      </c>
      <c r="F148" s="122" t="s">
        <v>386</v>
      </c>
      <c r="G148" s="21">
        <v>1</v>
      </c>
      <c r="H148" s="122" t="s">
        <v>387</v>
      </c>
      <c r="I148" s="37">
        <f>509.31/2</f>
        <v>254.655</v>
      </c>
      <c r="J148" s="7">
        <v>1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6"/>
      <c r="S148" s="16"/>
      <c r="T148" s="15"/>
      <c r="U148" s="15"/>
      <c r="V148" s="2" t="s">
        <v>919</v>
      </c>
    </row>
    <row r="149" spans="1:23" ht="23.1" customHeight="1">
      <c r="A149" s="11">
        <v>144</v>
      </c>
      <c r="B149" s="3" t="s">
        <v>384</v>
      </c>
      <c r="C149" s="13" t="s">
        <v>11</v>
      </c>
      <c r="D149" s="7" t="s">
        <v>9</v>
      </c>
      <c r="E149" s="122" t="s">
        <v>385</v>
      </c>
      <c r="F149" s="122" t="s">
        <v>388</v>
      </c>
      <c r="G149" s="21">
        <v>2</v>
      </c>
      <c r="H149" s="122" t="s">
        <v>389</v>
      </c>
      <c r="I149" s="37">
        <f>509.31/2</f>
        <v>254.655</v>
      </c>
      <c r="J149" s="7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>
        <v>1</v>
      </c>
      <c r="V149" s="2" t="s">
        <v>7</v>
      </c>
    </row>
    <row r="150" spans="1:23" ht="23.1" customHeight="1">
      <c r="A150" s="11">
        <v>145</v>
      </c>
      <c r="B150" s="3" t="s">
        <v>390</v>
      </c>
      <c r="C150" s="13" t="s">
        <v>11</v>
      </c>
      <c r="D150" s="7" t="s">
        <v>9</v>
      </c>
      <c r="E150" s="122" t="s">
        <v>391</v>
      </c>
      <c r="F150" s="122" t="s">
        <v>392</v>
      </c>
      <c r="G150" s="21">
        <v>1</v>
      </c>
      <c r="H150" s="122" t="s">
        <v>393</v>
      </c>
      <c r="I150" s="37">
        <f>558.85994/2</f>
        <v>279.42997000000003</v>
      </c>
      <c r="J150" s="7"/>
      <c r="K150" s="14"/>
      <c r="L150" s="14"/>
      <c r="M150" s="14"/>
      <c r="N150" s="14"/>
      <c r="O150" s="14">
        <v>1</v>
      </c>
      <c r="P150" s="15">
        <v>0</v>
      </c>
      <c r="Q150" s="15"/>
      <c r="R150" s="16"/>
      <c r="S150" s="16"/>
      <c r="T150" s="16"/>
      <c r="U150" s="16"/>
      <c r="V150" s="2" t="s">
        <v>952</v>
      </c>
      <c r="W150" s="164" t="s">
        <v>1076</v>
      </c>
    </row>
    <row r="151" spans="1:23" ht="23.1" customHeight="1">
      <c r="A151" s="11">
        <v>146</v>
      </c>
      <c r="B151" s="3" t="s">
        <v>390</v>
      </c>
      <c r="C151" s="13" t="s">
        <v>11</v>
      </c>
      <c r="D151" s="7" t="s">
        <v>9</v>
      </c>
      <c r="E151" s="122" t="s">
        <v>391</v>
      </c>
      <c r="F151" s="122" t="s">
        <v>394</v>
      </c>
      <c r="G151" s="21">
        <v>2</v>
      </c>
      <c r="H151" s="122" t="s">
        <v>395</v>
      </c>
      <c r="I151" s="37">
        <f t="shared" ref="I151" si="28">558.85994/2</f>
        <v>279.42997000000003</v>
      </c>
      <c r="J151" s="7"/>
      <c r="K151" s="14"/>
      <c r="L151" s="14"/>
      <c r="M151" s="14"/>
      <c r="N151" s="14"/>
      <c r="O151" s="14"/>
      <c r="P151" s="14"/>
      <c r="Q151" s="14"/>
      <c r="R151" s="14"/>
      <c r="S151" s="14"/>
      <c r="T151" s="14">
        <v>1</v>
      </c>
      <c r="U151" s="15"/>
      <c r="V151" s="2"/>
    </row>
    <row r="152" spans="1:23" ht="23.1" customHeight="1">
      <c r="A152" s="11">
        <v>147</v>
      </c>
      <c r="B152" s="3" t="s">
        <v>396</v>
      </c>
      <c r="C152" s="13" t="s">
        <v>11</v>
      </c>
      <c r="D152" s="7" t="s">
        <v>9</v>
      </c>
      <c r="E152" s="122" t="s">
        <v>397</v>
      </c>
      <c r="F152" s="122" t="s">
        <v>398</v>
      </c>
      <c r="G152" s="21">
        <v>1</v>
      </c>
      <c r="H152" s="122" t="s">
        <v>399</v>
      </c>
      <c r="I152" s="36">
        <f>798.25988/3</f>
        <v>266.08662666666663</v>
      </c>
      <c r="J152" s="7"/>
      <c r="K152" s="14"/>
      <c r="L152" s="14"/>
      <c r="M152" s="14"/>
      <c r="N152" s="14"/>
      <c r="O152" s="14"/>
      <c r="P152" s="14"/>
      <c r="Q152" s="14"/>
      <c r="R152" s="65"/>
      <c r="S152" s="65"/>
      <c r="T152" s="14">
        <v>1</v>
      </c>
      <c r="U152" s="16"/>
      <c r="V152" s="2" t="s">
        <v>951</v>
      </c>
      <c r="W152" s="164" t="s">
        <v>1076</v>
      </c>
    </row>
    <row r="153" spans="1:23" ht="23.1" customHeight="1">
      <c r="A153" s="11">
        <v>148</v>
      </c>
      <c r="B153" s="3" t="s">
        <v>396</v>
      </c>
      <c r="C153" s="13" t="s">
        <v>11</v>
      </c>
      <c r="D153" s="7" t="s">
        <v>9</v>
      </c>
      <c r="E153" s="122" t="s">
        <v>397</v>
      </c>
      <c r="F153" s="122" t="s">
        <v>400</v>
      </c>
      <c r="G153" s="21">
        <v>2</v>
      </c>
      <c r="H153" s="122" t="s">
        <v>401</v>
      </c>
      <c r="I153" s="36">
        <f t="shared" ref="I153:I154" si="29">798.25988/3</f>
        <v>266.08662666666663</v>
      </c>
      <c r="J153" s="7"/>
      <c r="K153" s="14"/>
      <c r="L153" s="14"/>
      <c r="M153" s="14"/>
      <c r="N153" s="14"/>
      <c r="O153" s="14"/>
      <c r="P153" s="14"/>
      <c r="Q153" s="14">
        <v>1</v>
      </c>
      <c r="R153" s="16"/>
      <c r="S153" s="16"/>
      <c r="T153" s="16"/>
      <c r="U153" s="16"/>
      <c r="V153" s="2" t="s">
        <v>953</v>
      </c>
      <c r="W153" s="164" t="s">
        <v>1076</v>
      </c>
    </row>
    <row r="154" spans="1:23" ht="23.1" customHeight="1">
      <c r="A154" s="11">
        <v>149</v>
      </c>
      <c r="B154" s="3" t="s">
        <v>396</v>
      </c>
      <c r="C154" s="13" t="s">
        <v>11</v>
      </c>
      <c r="D154" s="7" t="s">
        <v>9</v>
      </c>
      <c r="E154" s="122" t="s">
        <v>397</v>
      </c>
      <c r="F154" s="122" t="s">
        <v>402</v>
      </c>
      <c r="G154" s="21">
        <v>3</v>
      </c>
      <c r="H154" s="122" t="s">
        <v>403</v>
      </c>
      <c r="I154" s="36">
        <f t="shared" si="29"/>
        <v>266.08662666666663</v>
      </c>
      <c r="J154" s="7"/>
      <c r="K154" s="14"/>
      <c r="L154" s="14"/>
      <c r="M154" s="14"/>
      <c r="N154" s="14"/>
      <c r="O154" s="14"/>
      <c r="P154" s="14"/>
      <c r="Q154" s="14"/>
      <c r="R154" s="14"/>
      <c r="S154" s="14"/>
      <c r="T154" s="14">
        <v>1</v>
      </c>
      <c r="U154" s="16"/>
      <c r="V154" s="2" t="s">
        <v>954</v>
      </c>
      <c r="W154" s="164" t="s">
        <v>1076</v>
      </c>
    </row>
    <row r="155" spans="1:23" ht="23.1" customHeight="1">
      <c r="A155" s="11">
        <v>150</v>
      </c>
      <c r="B155" s="3" t="s">
        <v>404</v>
      </c>
      <c r="C155" s="13" t="s">
        <v>8</v>
      </c>
      <c r="D155" s="7" t="s">
        <v>10</v>
      </c>
      <c r="E155" s="122" t="s">
        <v>363</v>
      </c>
      <c r="F155" s="122" t="s">
        <v>405</v>
      </c>
      <c r="G155" s="21">
        <v>1</v>
      </c>
      <c r="H155" s="122" t="s">
        <v>406</v>
      </c>
      <c r="I155" s="39">
        <f>812.59/3</f>
        <v>270.86333333333334</v>
      </c>
      <c r="J155" s="7">
        <v>1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6"/>
      <c r="S155" s="16"/>
      <c r="T155" s="15"/>
      <c r="U155" s="15"/>
      <c r="V155" s="2" t="s">
        <v>923</v>
      </c>
    </row>
    <row r="156" spans="1:23" ht="23.1" customHeight="1">
      <c r="A156" s="11">
        <v>151</v>
      </c>
      <c r="B156" s="3" t="s">
        <v>404</v>
      </c>
      <c r="C156" s="13" t="s">
        <v>8</v>
      </c>
      <c r="D156" s="7" t="s">
        <v>10</v>
      </c>
      <c r="E156" s="122" t="s">
        <v>363</v>
      </c>
      <c r="F156" s="122" t="s">
        <v>407</v>
      </c>
      <c r="G156" s="21">
        <v>2</v>
      </c>
      <c r="H156" s="122" t="s">
        <v>408</v>
      </c>
      <c r="I156" s="39">
        <f t="shared" ref="I156:I157" si="30">812.59/3</f>
        <v>270.86333333333334</v>
      </c>
      <c r="J156" s="7"/>
      <c r="K156" s="14"/>
      <c r="L156" s="14"/>
      <c r="M156" s="14"/>
      <c r="N156" s="14"/>
      <c r="O156" s="14"/>
      <c r="P156" s="14"/>
      <c r="Q156" s="14"/>
      <c r="R156" s="14"/>
      <c r="S156" s="14"/>
      <c r="T156" s="14">
        <v>1</v>
      </c>
      <c r="U156" s="15"/>
      <c r="V156" s="2"/>
    </row>
    <row r="157" spans="1:23" ht="23.1" customHeight="1">
      <c r="A157" s="11">
        <v>152</v>
      </c>
      <c r="B157" s="3" t="s">
        <v>404</v>
      </c>
      <c r="C157" s="13" t="s">
        <v>8</v>
      </c>
      <c r="D157" s="7" t="s">
        <v>10</v>
      </c>
      <c r="E157" s="122" t="s">
        <v>363</v>
      </c>
      <c r="F157" s="122" t="s">
        <v>409</v>
      </c>
      <c r="G157" s="21">
        <v>3</v>
      </c>
      <c r="H157" s="122" t="s">
        <v>410</v>
      </c>
      <c r="I157" s="39">
        <f t="shared" si="30"/>
        <v>270.86333333333334</v>
      </c>
      <c r="J157" s="7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>
        <v>1</v>
      </c>
      <c r="V157" s="2" t="s">
        <v>7</v>
      </c>
    </row>
    <row r="158" spans="1:23" ht="23.1" customHeight="1">
      <c r="A158" s="11">
        <v>153</v>
      </c>
      <c r="B158" s="3" t="s">
        <v>411</v>
      </c>
      <c r="C158" s="13" t="s">
        <v>8</v>
      </c>
      <c r="D158" s="7" t="s">
        <v>10</v>
      </c>
      <c r="E158" s="122" t="s">
        <v>363</v>
      </c>
      <c r="F158" s="122" t="s">
        <v>412</v>
      </c>
      <c r="G158" s="21">
        <v>1</v>
      </c>
      <c r="H158" s="122" t="s">
        <v>413</v>
      </c>
      <c r="I158" s="39">
        <f>818.86/3</f>
        <v>272.95333333333332</v>
      </c>
      <c r="J158" s="7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>
        <v>1</v>
      </c>
      <c r="V158" s="2"/>
    </row>
    <row r="159" spans="1:23" ht="23.1" customHeight="1">
      <c r="A159" s="11">
        <v>154</v>
      </c>
      <c r="B159" s="3" t="s">
        <v>411</v>
      </c>
      <c r="C159" s="13" t="s">
        <v>8</v>
      </c>
      <c r="D159" s="7" t="s">
        <v>10</v>
      </c>
      <c r="E159" s="122" t="s">
        <v>363</v>
      </c>
      <c r="F159" s="122" t="s">
        <v>414</v>
      </c>
      <c r="G159" s="21">
        <v>2</v>
      </c>
      <c r="H159" s="122" t="s">
        <v>415</v>
      </c>
      <c r="I159" s="39">
        <f t="shared" ref="I159:I160" si="31">818.86/3</f>
        <v>272.95333333333332</v>
      </c>
      <c r="J159" s="7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>
        <v>1</v>
      </c>
      <c r="V159" s="2" t="s">
        <v>7</v>
      </c>
    </row>
    <row r="160" spans="1:23" ht="23.1" customHeight="1">
      <c r="A160" s="11">
        <v>155</v>
      </c>
      <c r="B160" s="3" t="s">
        <v>411</v>
      </c>
      <c r="C160" s="13" t="s">
        <v>8</v>
      </c>
      <c r="D160" s="7" t="s">
        <v>10</v>
      </c>
      <c r="E160" s="122" t="s">
        <v>363</v>
      </c>
      <c r="F160" s="122" t="s">
        <v>416</v>
      </c>
      <c r="G160" s="21">
        <v>3</v>
      </c>
      <c r="H160" s="122" t="s">
        <v>417</v>
      </c>
      <c r="I160" s="39">
        <f t="shared" si="31"/>
        <v>272.95333333333332</v>
      </c>
      <c r="J160" s="7"/>
      <c r="K160" s="69"/>
      <c r="L160" s="70"/>
      <c r="M160" s="70"/>
      <c r="N160" s="70"/>
      <c r="O160" s="70"/>
      <c r="P160" s="70"/>
      <c r="Q160" s="70"/>
      <c r="R160" s="16"/>
      <c r="S160" s="16"/>
      <c r="T160" s="70"/>
      <c r="U160" s="70">
        <v>1</v>
      </c>
      <c r="V160" s="2" t="s">
        <v>955</v>
      </c>
      <c r="W160" s="164" t="s">
        <v>1076</v>
      </c>
    </row>
    <row r="161" spans="1:23" ht="23.1" customHeight="1">
      <c r="A161" s="11">
        <v>156</v>
      </c>
      <c r="B161" s="3" t="s">
        <v>418</v>
      </c>
      <c r="C161" s="13" t="s">
        <v>8</v>
      </c>
      <c r="D161" s="7" t="s">
        <v>10</v>
      </c>
      <c r="E161" s="122" t="s">
        <v>363</v>
      </c>
      <c r="F161" s="122" t="s">
        <v>419</v>
      </c>
      <c r="G161" s="21">
        <v>1</v>
      </c>
      <c r="H161" s="122" t="s">
        <v>420</v>
      </c>
      <c r="I161" s="39">
        <f>532.71/2</f>
        <v>266.35500000000002</v>
      </c>
      <c r="J161" s="7"/>
      <c r="K161" s="14"/>
      <c r="L161" s="14"/>
      <c r="M161" s="14"/>
      <c r="N161" s="14"/>
      <c r="O161" s="14"/>
      <c r="P161" s="14"/>
      <c r="Q161" s="14"/>
      <c r="R161" s="14"/>
      <c r="S161" s="14"/>
      <c r="T161" s="14">
        <v>1</v>
      </c>
      <c r="U161" s="15"/>
      <c r="V161" s="2"/>
    </row>
    <row r="162" spans="1:23" ht="23.1" customHeight="1">
      <c r="A162" s="11">
        <v>157</v>
      </c>
      <c r="B162" s="3" t="s">
        <v>418</v>
      </c>
      <c r="C162" s="13" t="s">
        <v>8</v>
      </c>
      <c r="D162" s="7" t="s">
        <v>10</v>
      </c>
      <c r="E162" s="122" t="s">
        <v>363</v>
      </c>
      <c r="F162" s="122" t="s">
        <v>421</v>
      </c>
      <c r="G162" s="21">
        <v>2</v>
      </c>
      <c r="H162" s="122" t="s">
        <v>422</v>
      </c>
      <c r="I162" s="39">
        <f t="shared" ref="I162" si="32">532.71/2</f>
        <v>266.35500000000002</v>
      </c>
      <c r="J162" s="7"/>
      <c r="K162" s="14"/>
      <c r="L162" s="14"/>
      <c r="M162" s="14"/>
      <c r="N162" s="14"/>
      <c r="O162" s="14"/>
      <c r="P162" s="14"/>
      <c r="Q162" s="14">
        <v>1</v>
      </c>
      <c r="R162" s="16"/>
      <c r="S162" s="16"/>
      <c r="T162" s="16"/>
      <c r="U162" s="16"/>
      <c r="V162" s="2" t="s">
        <v>991</v>
      </c>
      <c r="W162" s="164" t="s">
        <v>1076</v>
      </c>
    </row>
    <row r="163" spans="1:23" ht="23.1" customHeight="1">
      <c r="A163" s="11">
        <v>158</v>
      </c>
      <c r="B163" s="3" t="s">
        <v>423</v>
      </c>
      <c r="C163" s="13" t="s">
        <v>8</v>
      </c>
      <c r="D163" s="7" t="s">
        <v>10</v>
      </c>
      <c r="E163" s="122" t="s">
        <v>363</v>
      </c>
      <c r="F163" s="122" t="s">
        <v>424</v>
      </c>
      <c r="G163" s="21">
        <v>1</v>
      </c>
      <c r="H163" s="122" t="s">
        <v>425</v>
      </c>
      <c r="I163" s="39">
        <f>530.23/2</f>
        <v>265.11500000000001</v>
      </c>
      <c r="J163" s="7">
        <v>1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6"/>
      <c r="S163" s="16"/>
      <c r="T163" s="15"/>
      <c r="U163" s="15"/>
      <c r="V163" s="2" t="s">
        <v>14</v>
      </c>
    </row>
    <row r="164" spans="1:23" ht="23.1" customHeight="1">
      <c r="A164" s="11">
        <v>159</v>
      </c>
      <c r="B164" s="3" t="s">
        <v>423</v>
      </c>
      <c r="C164" s="13" t="s">
        <v>8</v>
      </c>
      <c r="D164" s="7" t="s">
        <v>10</v>
      </c>
      <c r="E164" s="122" t="s">
        <v>363</v>
      </c>
      <c r="F164" s="122" t="s">
        <v>426</v>
      </c>
      <c r="G164" s="21">
        <v>2</v>
      </c>
      <c r="H164" s="122" t="s">
        <v>427</v>
      </c>
      <c r="I164" s="39">
        <f t="shared" ref="I164" si="33">530.23/2</f>
        <v>265.11500000000001</v>
      </c>
      <c r="J164" s="7"/>
      <c r="K164" s="14"/>
      <c r="L164" s="14"/>
      <c r="M164" s="14"/>
      <c r="N164" s="14"/>
      <c r="O164" s="14"/>
      <c r="P164" s="14"/>
      <c r="Q164" s="14"/>
      <c r="R164" s="14"/>
      <c r="S164" s="14"/>
      <c r="T164" s="14">
        <v>1</v>
      </c>
      <c r="U164" s="15"/>
      <c r="V164" s="2"/>
    </row>
    <row r="165" spans="1:23" ht="23.1" customHeight="1">
      <c r="A165" s="11">
        <v>160</v>
      </c>
      <c r="B165" s="3" t="s">
        <v>428</v>
      </c>
      <c r="C165" s="13" t="s">
        <v>8</v>
      </c>
      <c r="D165" s="7" t="s">
        <v>10</v>
      </c>
      <c r="E165" s="122" t="s">
        <v>363</v>
      </c>
      <c r="F165" s="122" t="s">
        <v>429</v>
      </c>
      <c r="G165" s="21">
        <v>1</v>
      </c>
      <c r="H165" s="122" t="s">
        <v>430</v>
      </c>
      <c r="I165" s="39">
        <f>802.66/3</f>
        <v>267.55333333333334</v>
      </c>
      <c r="J165" s="7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>
        <v>1</v>
      </c>
      <c r="V165" s="2" t="s">
        <v>7</v>
      </c>
    </row>
    <row r="166" spans="1:23" ht="23.1" customHeight="1">
      <c r="A166" s="11">
        <v>161</v>
      </c>
      <c r="B166" s="3" t="s">
        <v>428</v>
      </c>
      <c r="C166" s="13" t="s">
        <v>8</v>
      </c>
      <c r="D166" s="7" t="s">
        <v>10</v>
      </c>
      <c r="E166" s="122" t="s">
        <v>363</v>
      </c>
      <c r="F166" s="122" t="s">
        <v>431</v>
      </c>
      <c r="G166" s="21">
        <v>2</v>
      </c>
      <c r="H166" s="122" t="s">
        <v>432</v>
      </c>
      <c r="I166" s="39">
        <f t="shared" ref="I166:I167" si="34">802.66/3</f>
        <v>267.55333333333334</v>
      </c>
      <c r="J166" s="7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>
        <v>1</v>
      </c>
      <c r="V166" s="2" t="s">
        <v>7</v>
      </c>
    </row>
    <row r="167" spans="1:23" ht="23.1" customHeight="1">
      <c r="A167" s="11">
        <v>162</v>
      </c>
      <c r="B167" s="3" t="s">
        <v>428</v>
      </c>
      <c r="C167" s="13" t="s">
        <v>8</v>
      </c>
      <c r="D167" s="7" t="s">
        <v>10</v>
      </c>
      <c r="E167" s="122" t="s">
        <v>363</v>
      </c>
      <c r="F167" s="122" t="s">
        <v>433</v>
      </c>
      <c r="G167" s="21">
        <v>3</v>
      </c>
      <c r="H167" s="122" t="s">
        <v>434</v>
      </c>
      <c r="I167" s="39">
        <f t="shared" si="34"/>
        <v>267.55333333333334</v>
      </c>
      <c r="J167" s="7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>
        <v>1</v>
      </c>
      <c r="V167" s="2" t="s">
        <v>1074</v>
      </c>
    </row>
    <row r="168" spans="1:23" ht="23.1" customHeight="1">
      <c r="A168" s="11">
        <v>163</v>
      </c>
      <c r="B168" s="3" t="s">
        <v>435</v>
      </c>
      <c r="C168" s="13" t="s">
        <v>8</v>
      </c>
      <c r="D168" s="7" t="s">
        <v>10</v>
      </c>
      <c r="E168" s="122" t="s">
        <v>363</v>
      </c>
      <c r="F168" s="122" t="s">
        <v>436</v>
      </c>
      <c r="G168" s="21">
        <v>1</v>
      </c>
      <c r="H168" s="122" t="s">
        <v>437</v>
      </c>
      <c r="I168" s="39">
        <f>806.97/3</f>
        <v>268.99</v>
      </c>
      <c r="J168" s="7"/>
      <c r="K168" s="14"/>
      <c r="L168" s="14"/>
      <c r="M168" s="14"/>
      <c r="N168" s="14"/>
      <c r="O168" s="14"/>
      <c r="P168" s="14"/>
      <c r="Q168" s="14"/>
      <c r="R168" s="14"/>
      <c r="S168" s="14"/>
      <c r="T168" s="14">
        <v>1</v>
      </c>
      <c r="U168" s="15"/>
      <c r="V168" s="2"/>
    </row>
    <row r="169" spans="1:23" ht="23.1" customHeight="1">
      <c r="A169" s="11">
        <v>164</v>
      </c>
      <c r="B169" s="3" t="s">
        <v>435</v>
      </c>
      <c r="C169" s="13" t="s">
        <v>8</v>
      </c>
      <c r="D169" s="7" t="s">
        <v>10</v>
      </c>
      <c r="E169" s="122" t="s">
        <v>363</v>
      </c>
      <c r="F169" s="122" t="s">
        <v>438</v>
      </c>
      <c r="G169" s="21">
        <v>2</v>
      </c>
      <c r="H169" s="122" t="s">
        <v>439</v>
      </c>
      <c r="I169" s="39">
        <f t="shared" ref="I169:I170" si="35">806.97/3</f>
        <v>268.99</v>
      </c>
      <c r="J169" s="7"/>
      <c r="K169" s="14"/>
      <c r="L169" s="14"/>
      <c r="M169" s="14"/>
      <c r="N169" s="14"/>
      <c r="O169" s="14"/>
      <c r="P169" s="14"/>
      <c r="Q169" s="14"/>
      <c r="R169" s="14"/>
      <c r="S169" s="14"/>
      <c r="T169" s="65"/>
      <c r="U169" s="14">
        <v>1</v>
      </c>
      <c r="V169" s="2" t="s">
        <v>7</v>
      </c>
    </row>
    <row r="170" spans="1:23" ht="23.1" customHeight="1">
      <c r="A170" s="11">
        <v>165</v>
      </c>
      <c r="B170" s="3" t="s">
        <v>435</v>
      </c>
      <c r="C170" s="13" t="s">
        <v>8</v>
      </c>
      <c r="D170" s="7" t="s">
        <v>10</v>
      </c>
      <c r="E170" s="122" t="s">
        <v>363</v>
      </c>
      <c r="F170" s="122" t="s">
        <v>440</v>
      </c>
      <c r="G170" s="21">
        <v>3</v>
      </c>
      <c r="H170" s="122" t="s">
        <v>441</v>
      </c>
      <c r="I170" s="39">
        <f t="shared" si="35"/>
        <v>268.99</v>
      </c>
      <c r="J170" s="7"/>
      <c r="K170" s="14"/>
      <c r="L170" s="14"/>
      <c r="M170" s="14"/>
      <c r="N170" s="14"/>
      <c r="O170" s="14">
        <v>1</v>
      </c>
      <c r="P170" s="15">
        <v>0</v>
      </c>
      <c r="Q170" s="15"/>
      <c r="R170" s="16"/>
      <c r="S170" s="16"/>
      <c r="T170" s="16"/>
      <c r="U170" s="16"/>
      <c r="V170" s="2" t="s">
        <v>957</v>
      </c>
      <c r="W170" s="164" t="s">
        <v>1076</v>
      </c>
    </row>
    <row r="171" spans="1:23" ht="23.1" customHeight="1">
      <c r="A171" s="11">
        <v>166</v>
      </c>
      <c r="B171" s="3" t="s">
        <v>442</v>
      </c>
      <c r="C171" s="13" t="s">
        <v>11</v>
      </c>
      <c r="D171" s="7" t="s">
        <v>10</v>
      </c>
      <c r="E171" s="122" t="s">
        <v>391</v>
      </c>
      <c r="F171" s="122" t="s">
        <v>391</v>
      </c>
      <c r="G171" s="21">
        <v>1</v>
      </c>
      <c r="H171" s="122" t="s">
        <v>443</v>
      </c>
      <c r="I171" s="34">
        <f>781.69/3</f>
        <v>260.56333333333333</v>
      </c>
      <c r="J171" s="7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>
        <v>1</v>
      </c>
      <c r="V171" s="2" t="s">
        <v>1074</v>
      </c>
    </row>
    <row r="172" spans="1:23" ht="23.1" customHeight="1">
      <c r="A172" s="11">
        <v>167</v>
      </c>
      <c r="B172" s="3" t="s">
        <v>442</v>
      </c>
      <c r="C172" s="13" t="s">
        <v>11</v>
      </c>
      <c r="D172" s="7" t="s">
        <v>10</v>
      </c>
      <c r="E172" s="122" t="s">
        <v>391</v>
      </c>
      <c r="F172" s="122" t="s">
        <v>444</v>
      </c>
      <c r="G172" s="21">
        <v>2</v>
      </c>
      <c r="H172" s="122" t="s">
        <v>445</v>
      </c>
      <c r="I172" s="34">
        <f t="shared" ref="I172:I173" si="36">781.69/3</f>
        <v>260.56333333333333</v>
      </c>
      <c r="J172" s="7">
        <v>1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>
        <v>0</v>
      </c>
      <c r="R172" s="16"/>
      <c r="S172" s="16"/>
      <c r="T172" s="15"/>
      <c r="U172" s="15"/>
      <c r="V172" s="2" t="s">
        <v>446</v>
      </c>
    </row>
    <row r="173" spans="1:23" ht="23.1" customHeight="1">
      <c r="A173" s="11">
        <v>168</v>
      </c>
      <c r="B173" s="3" t="s">
        <v>442</v>
      </c>
      <c r="C173" s="13" t="s">
        <v>11</v>
      </c>
      <c r="D173" s="7" t="s">
        <v>10</v>
      </c>
      <c r="E173" s="122" t="s">
        <v>391</v>
      </c>
      <c r="F173" s="122" t="s">
        <v>447</v>
      </c>
      <c r="G173" s="21">
        <v>3</v>
      </c>
      <c r="H173" s="122" t="s">
        <v>448</v>
      </c>
      <c r="I173" s="34">
        <f t="shared" si="36"/>
        <v>260.56333333333333</v>
      </c>
      <c r="J173" s="7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>
        <v>1</v>
      </c>
      <c r="V173" s="2" t="s">
        <v>1074</v>
      </c>
    </row>
    <row r="174" spans="1:23" ht="23.1" customHeight="1">
      <c r="A174" s="11">
        <v>169</v>
      </c>
      <c r="B174" s="3" t="s">
        <v>449</v>
      </c>
      <c r="C174" s="13" t="s">
        <v>11</v>
      </c>
      <c r="D174" s="7" t="s">
        <v>10</v>
      </c>
      <c r="E174" s="122" t="s">
        <v>391</v>
      </c>
      <c r="F174" s="122" t="s">
        <v>450</v>
      </c>
      <c r="G174" s="21">
        <v>1</v>
      </c>
      <c r="H174" s="122" t="s">
        <v>451</v>
      </c>
      <c r="I174" s="34">
        <f>792.35019/3</f>
        <v>264.11673000000002</v>
      </c>
      <c r="J174" s="7"/>
      <c r="K174" s="14"/>
      <c r="L174" s="14"/>
      <c r="M174" s="14"/>
      <c r="N174" s="14"/>
      <c r="O174" s="14">
        <v>1</v>
      </c>
      <c r="P174" s="15">
        <v>0</v>
      </c>
      <c r="Q174" s="15"/>
      <c r="R174" s="16"/>
      <c r="S174" s="16"/>
      <c r="T174" s="16"/>
      <c r="U174" s="16"/>
      <c r="V174" s="2" t="s">
        <v>956</v>
      </c>
      <c r="W174" s="164" t="s">
        <v>1076</v>
      </c>
    </row>
    <row r="175" spans="1:23" ht="23.1" customHeight="1">
      <c r="A175" s="11">
        <v>170</v>
      </c>
      <c r="B175" s="3" t="s">
        <v>449</v>
      </c>
      <c r="C175" s="13" t="s">
        <v>11</v>
      </c>
      <c r="D175" s="7" t="s">
        <v>10</v>
      </c>
      <c r="E175" s="122" t="s">
        <v>391</v>
      </c>
      <c r="F175" s="122" t="s">
        <v>452</v>
      </c>
      <c r="G175" s="21">
        <v>2</v>
      </c>
      <c r="H175" s="122" t="s">
        <v>453</v>
      </c>
      <c r="I175" s="34">
        <f t="shared" ref="I175:I176" si="37">792.35019/3</f>
        <v>264.11673000000002</v>
      </c>
      <c r="J175" s="7"/>
      <c r="K175" s="14"/>
      <c r="L175" s="14"/>
      <c r="M175" s="14"/>
      <c r="N175" s="14"/>
      <c r="O175" s="14"/>
      <c r="P175" s="14"/>
      <c r="Q175" s="14">
        <v>1</v>
      </c>
      <c r="R175" s="16"/>
      <c r="S175" s="16"/>
      <c r="T175" s="16"/>
      <c r="U175" s="16"/>
      <c r="V175" s="2" t="s">
        <v>958</v>
      </c>
      <c r="W175" s="164" t="s">
        <v>1076</v>
      </c>
    </row>
    <row r="176" spans="1:23" ht="23.1" customHeight="1">
      <c r="A176" s="11">
        <v>171</v>
      </c>
      <c r="B176" s="3" t="s">
        <v>449</v>
      </c>
      <c r="C176" s="13" t="s">
        <v>11</v>
      </c>
      <c r="D176" s="7" t="s">
        <v>10</v>
      </c>
      <c r="E176" s="122" t="s">
        <v>391</v>
      </c>
      <c r="F176" s="122" t="s">
        <v>454</v>
      </c>
      <c r="G176" s="21">
        <v>3</v>
      </c>
      <c r="H176" s="122" t="s">
        <v>455</v>
      </c>
      <c r="I176" s="34">
        <f t="shared" si="37"/>
        <v>264.11673000000002</v>
      </c>
      <c r="J176" s="7"/>
      <c r="K176" s="14"/>
      <c r="L176" s="14"/>
      <c r="M176" s="14"/>
      <c r="N176" s="14"/>
      <c r="O176" s="14">
        <v>1</v>
      </c>
      <c r="P176" s="15">
        <v>0</v>
      </c>
      <c r="Q176" s="15"/>
      <c r="R176" s="16"/>
      <c r="S176" s="16"/>
      <c r="T176" s="16"/>
      <c r="U176" s="16"/>
      <c r="V176" s="2" t="s">
        <v>959</v>
      </c>
      <c r="W176" s="164" t="s">
        <v>1076</v>
      </c>
    </row>
    <row r="177" spans="1:23" ht="23.1" customHeight="1">
      <c r="A177" s="11">
        <v>172</v>
      </c>
      <c r="B177" s="3" t="s">
        <v>456</v>
      </c>
      <c r="C177" s="13" t="s">
        <v>8</v>
      </c>
      <c r="D177" s="7" t="s">
        <v>10</v>
      </c>
      <c r="E177" s="122" t="s">
        <v>379</v>
      </c>
      <c r="F177" s="122" t="s">
        <v>457</v>
      </c>
      <c r="G177" s="21">
        <v>1</v>
      </c>
      <c r="H177" s="122" t="s">
        <v>458</v>
      </c>
      <c r="I177" s="35">
        <f>522.91542/2</f>
        <v>261.45771000000002</v>
      </c>
      <c r="J177" s="7">
        <v>1</v>
      </c>
      <c r="K177" s="15"/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6"/>
      <c r="S177" s="16"/>
      <c r="T177" s="15"/>
      <c r="U177" s="15"/>
      <c r="V177" s="2" t="s">
        <v>924</v>
      </c>
    </row>
    <row r="178" spans="1:23" ht="23.1" customHeight="1">
      <c r="A178" s="11">
        <v>173</v>
      </c>
      <c r="B178" s="3" t="s">
        <v>456</v>
      </c>
      <c r="C178" s="13" t="s">
        <v>8</v>
      </c>
      <c r="D178" s="7" t="s">
        <v>10</v>
      </c>
      <c r="E178" s="122" t="s">
        <v>379</v>
      </c>
      <c r="F178" s="122" t="s">
        <v>459</v>
      </c>
      <c r="G178" s="21">
        <v>2</v>
      </c>
      <c r="H178" s="122" t="s">
        <v>460</v>
      </c>
      <c r="I178" s="35">
        <f t="shared" ref="I178" si="38">522.91542/2</f>
        <v>261.45771000000002</v>
      </c>
      <c r="J178" s="7"/>
      <c r="K178" s="68"/>
      <c r="L178" s="68"/>
      <c r="M178" s="68"/>
      <c r="N178" s="68"/>
      <c r="O178" s="68"/>
      <c r="P178" s="68"/>
      <c r="Q178" s="68">
        <v>1</v>
      </c>
      <c r="R178" s="16"/>
      <c r="S178" s="16"/>
      <c r="T178" s="16"/>
      <c r="U178" s="16"/>
      <c r="V178" s="2" t="s">
        <v>960</v>
      </c>
      <c r="W178" s="164" t="s">
        <v>1076</v>
      </c>
    </row>
    <row r="179" spans="1:23" ht="23.1" customHeight="1">
      <c r="A179" s="11">
        <v>174</v>
      </c>
      <c r="B179" s="3" t="s">
        <v>461</v>
      </c>
      <c r="C179" s="13" t="s">
        <v>8</v>
      </c>
      <c r="D179" s="7" t="s">
        <v>10</v>
      </c>
      <c r="E179" s="122" t="s">
        <v>379</v>
      </c>
      <c r="F179" s="122" t="s">
        <v>462</v>
      </c>
      <c r="G179" s="21">
        <v>1</v>
      </c>
      <c r="H179" s="122" t="s">
        <v>463</v>
      </c>
      <c r="I179" s="35">
        <f>781.38/3</f>
        <v>260.45999999999998</v>
      </c>
      <c r="J179" s="7"/>
      <c r="K179" s="68"/>
      <c r="L179" s="68"/>
      <c r="M179" s="68"/>
      <c r="N179" s="68"/>
      <c r="O179" s="68"/>
      <c r="P179" s="68"/>
      <c r="Q179" s="68"/>
      <c r="R179" s="68"/>
      <c r="S179" s="68"/>
      <c r="T179" s="68">
        <v>1</v>
      </c>
      <c r="U179" s="15"/>
      <c r="V179" s="2"/>
    </row>
    <row r="180" spans="1:23" ht="23.1" customHeight="1">
      <c r="A180" s="11">
        <v>175</v>
      </c>
      <c r="B180" s="3" t="s">
        <v>461</v>
      </c>
      <c r="C180" s="13" t="s">
        <v>8</v>
      </c>
      <c r="D180" s="7" t="s">
        <v>10</v>
      </c>
      <c r="E180" s="122" t="s">
        <v>379</v>
      </c>
      <c r="F180" s="122" t="s">
        <v>464</v>
      </c>
      <c r="G180" s="21">
        <v>2</v>
      </c>
      <c r="H180" s="122" t="s">
        <v>465</v>
      </c>
      <c r="I180" s="35">
        <f t="shared" ref="I180:I181" si="39">781.38/3</f>
        <v>260.45999999999998</v>
      </c>
      <c r="J180" s="7">
        <v>1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5">
        <v>0</v>
      </c>
      <c r="Q180" s="15">
        <v>0</v>
      </c>
      <c r="R180" s="16"/>
      <c r="S180" s="16"/>
      <c r="T180" s="15"/>
      <c r="U180" s="15"/>
      <c r="V180" s="2" t="s">
        <v>466</v>
      </c>
    </row>
    <row r="181" spans="1:23" ht="23.1" customHeight="1">
      <c r="A181" s="11">
        <v>176</v>
      </c>
      <c r="B181" s="3" t="s">
        <v>461</v>
      </c>
      <c r="C181" s="13" t="s">
        <v>8</v>
      </c>
      <c r="D181" s="7" t="s">
        <v>10</v>
      </c>
      <c r="E181" s="122" t="s">
        <v>379</v>
      </c>
      <c r="F181" s="122" t="s">
        <v>467</v>
      </c>
      <c r="G181" s="21">
        <v>3</v>
      </c>
      <c r="H181" s="122" t="s">
        <v>468</v>
      </c>
      <c r="I181" s="35">
        <f t="shared" si="39"/>
        <v>260.45999999999998</v>
      </c>
      <c r="J181" s="7"/>
      <c r="K181" s="68"/>
      <c r="L181" s="68"/>
      <c r="M181" s="68"/>
      <c r="N181" s="68"/>
      <c r="O181" s="68"/>
      <c r="P181" s="68"/>
      <c r="Q181" s="68">
        <v>1</v>
      </c>
      <c r="R181" s="16"/>
      <c r="S181" s="16"/>
      <c r="T181" s="16"/>
      <c r="U181" s="16"/>
      <c r="V181" s="2" t="s">
        <v>961</v>
      </c>
      <c r="W181" s="164" t="s">
        <v>1076</v>
      </c>
    </row>
    <row r="182" spans="1:23" ht="23.1" customHeight="1">
      <c r="A182" s="11">
        <v>177</v>
      </c>
      <c r="B182" s="3" t="s">
        <v>469</v>
      </c>
      <c r="C182" s="13" t="s">
        <v>8</v>
      </c>
      <c r="D182" s="7" t="s">
        <v>10</v>
      </c>
      <c r="E182" s="122" t="s">
        <v>379</v>
      </c>
      <c r="F182" s="122" t="s">
        <v>470</v>
      </c>
      <c r="G182" s="21">
        <v>1</v>
      </c>
      <c r="H182" s="122" t="s">
        <v>471</v>
      </c>
      <c r="I182" s="35">
        <f>509.83/2</f>
        <v>254.91499999999999</v>
      </c>
      <c r="J182" s="7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>
        <v>1</v>
      </c>
      <c r="V182" s="2" t="s">
        <v>7</v>
      </c>
    </row>
    <row r="183" spans="1:23" ht="23.1" customHeight="1">
      <c r="A183" s="11">
        <v>178</v>
      </c>
      <c r="B183" s="3" t="s">
        <v>469</v>
      </c>
      <c r="C183" s="13" t="s">
        <v>8</v>
      </c>
      <c r="D183" s="7" t="s">
        <v>10</v>
      </c>
      <c r="E183" s="122" t="s">
        <v>379</v>
      </c>
      <c r="F183" s="122" t="s">
        <v>472</v>
      </c>
      <c r="G183" s="21">
        <v>2</v>
      </c>
      <c r="H183" s="122" t="s">
        <v>473</v>
      </c>
      <c r="I183" s="35">
        <f t="shared" ref="I183" si="40">509.83/2</f>
        <v>254.91499999999999</v>
      </c>
      <c r="J183" s="7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>
        <v>1</v>
      </c>
      <c r="V183" s="2" t="s">
        <v>7</v>
      </c>
    </row>
    <row r="184" spans="1:23" ht="23.1" customHeight="1">
      <c r="A184" s="11">
        <v>179</v>
      </c>
      <c r="B184" s="3" t="s">
        <v>474</v>
      </c>
      <c r="C184" s="13" t="s">
        <v>8</v>
      </c>
      <c r="D184" s="7" t="s">
        <v>10</v>
      </c>
      <c r="E184" s="122" t="s">
        <v>379</v>
      </c>
      <c r="F184" s="122" t="s">
        <v>475</v>
      </c>
      <c r="G184" s="21">
        <v>1</v>
      </c>
      <c r="H184" s="122" t="s">
        <v>476</v>
      </c>
      <c r="I184" s="35">
        <f>522.13/2</f>
        <v>261.065</v>
      </c>
      <c r="J184" s="7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>
        <v>1</v>
      </c>
      <c r="V184" s="2" t="s">
        <v>7</v>
      </c>
    </row>
    <row r="185" spans="1:23" ht="23.1" customHeight="1">
      <c r="A185" s="11">
        <v>180</v>
      </c>
      <c r="B185" s="3" t="s">
        <v>474</v>
      </c>
      <c r="C185" s="13" t="s">
        <v>8</v>
      </c>
      <c r="D185" s="7" t="s">
        <v>10</v>
      </c>
      <c r="E185" s="122" t="s">
        <v>379</v>
      </c>
      <c r="F185" s="122" t="s">
        <v>477</v>
      </c>
      <c r="G185" s="21">
        <v>2</v>
      </c>
      <c r="H185" s="122" t="s">
        <v>478</v>
      </c>
      <c r="I185" s="39">
        <f t="shared" ref="I185" si="41">522.13/2</f>
        <v>261.065</v>
      </c>
      <c r="J185" s="7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>
        <v>1</v>
      </c>
      <c r="V185" s="2" t="s">
        <v>1074</v>
      </c>
    </row>
    <row r="186" spans="1:23" ht="23.1" customHeight="1">
      <c r="A186" s="11">
        <v>181</v>
      </c>
      <c r="B186" s="3" t="s">
        <v>479</v>
      </c>
      <c r="C186" s="13" t="s">
        <v>8</v>
      </c>
      <c r="D186" s="7" t="s">
        <v>10</v>
      </c>
      <c r="E186" s="122" t="s">
        <v>371</v>
      </c>
      <c r="F186" s="122" t="s">
        <v>480</v>
      </c>
      <c r="G186" s="21">
        <v>1</v>
      </c>
      <c r="H186" s="122" t="s">
        <v>481</v>
      </c>
      <c r="I186" s="39"/>
      <c r="J186" s="7">
        <v>1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6"/>
      <c r="S186" s="16"/>
      <c r="T186" s="15"/>
      <c r="U186" s="15"/>
      <c r="V186" s="2" t="s">
        <v>484</v>
      </c>
    </row>
    <row r="187" spans="1:23" ht="23.1" customHeight="1">
      <c r="A187" s="11">
        <v>182</v>
      </c>
      <c r="B187" s="3" t="s">
        <v>479</v>
      </c>
      <c r="C187" s="13" t="s">
        <v>8</v>
      </c>
      <c r="D187" s="7" t="s">
        <v>10</v>
      </c>
      <c r="E187" s="122" t="s">
        <v>371</v>
      </c>
      <c r="F187" s="122" t="s">
        <v>482</v>
      </c>
      <c r="G187" s="21">
        <v>2</v>
      </c>
      <c r="H187" s="122" t="s">
        <v>483</v>
      </c>
      <c r="I187" s="39"/>
      <c r="J187" s="7">
        <v>1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6"/>
      <c r="S187" s="16"/>
      <c r="T187" s="15"/>
      <c r="U187" s="15"/>
      <c r="V187" s="2" t="s">
        <v>484</v>
      </c>
    </row>
    <row r="188" spans="1:23" ht="23.1" customHeight="1">
      <c r="A188" s="11">
        <v>183</v>
      </c>
      <c r="B188" s="3" t="s">
        <v>485</v>
      </c>
      <c r="C188" s="13" t="s">
        <v>8</v>
      </c>
      <c r="D188" s="7" t="s">
        <v>10</v>
      </c>
      <c r="E188" s="122" t="s">
        <v>371</v>
      </c>
      <c r="F188" s="122" t="s">
        <v>486</v>
      </c>
      <c r="G188" s="21">
        <v>1</v>
      </c>
      <c r="H188" s="122" t="s">
        <v>487</v>
      </c>
      <c r="I188" s="39">
        <f>503.2/2</f>
        <v>251.6</v>
      </c>
      <c r="J188" s="7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>
        <v>1</v>
      </c>
      <c r="V188" s="2" t="s">
        <v>7</v>
      </c>
    </row>
    <row r="189" spans="1:23" ht="23.1" customHeight="1">
      <c r="A189" s="11">
        <v>184</v>
      </c>
      <c r="B189" s="3" t="s">
        <v>485</v>
      </c>
      <c r="C189" s="13" t="s">
        <v>8</v>
      </c>
      <c r="D189" s="7" t="s">
        <v>10</v>
      </c>
      <c r="E189" s="122" t="s">
        <v>371</v>
      </c>
      <c r="F189" s="122" t="s">
        <v>488</v>
      </c>
      <c r="G189" s="21">
        <v>2</v>
      </c>
      <c r="H189" s="122" t="s">
        <v>489</v>
      </c>
      <c r="I189" s="39">
        <f t="shared" ref="I189" si="42">503.2/2</f>
        <v>251.6</v>
      </c>
      <c r="J189" s="7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>
        <v>1</v>
      </c>
      <c r="V189" s="2" t="s">
        <v>7</v>
      </c>
    </row>
    <row r="190" spans="1:23" ht="23.1" customHeight="1">
      <c r="A190" s="11">
        <v>185</v>
      </c>
      <c r="B190" s="3" t="s">
        <v>490</v>
      </c>
      <c r="C190" s="13" t="s">
        <v>8</v>
      </c>
      <c r="D190" s="7" t="s">
        <v>10</v>
      </c>
      <c r="E190" s="122" t="s">
        <v>371</v>
      </c>
      <c r="F190" s="122" t="s">
        <v>491</v>
      </c>
      <c r="G190" s="21">
        <v>1</v>
      </c>
      <c r="H190" s="122" t="s">
        <v>492</v>
      </c>
      <c r="I190" s="35">
        <f>514.26/2</f>
        <v>257.13</v>
      </c>
      <c r="J190" s="7">
        <v>1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6"/>
      <c r="S190" s="16"/>
      <c r="T190" s="15"/>
      <c r="U190" s="15"/>
      <c r="V190" s="2" t="s">
        <v>13</v>
      </c>
    </row>
    <row r="191" spans="1:23" ht="23.1" customHeight="1">
      <c r="A191" s="11">
        <v>186</v>
      </c>
      <c r="B191" s="3" t="s">
        <v>490</v>
      </c>
      <c r="C191" s="13" t="s">
        <v>8</v>
      </c>
      <c r="D191" s="7" t="s">
        <v>10</v>
      </c>
      <c r="E191" s="122" t="s">
        <v>371</v>
      </c>
      <c r="F191" s="122" t="s">
        <v>493</v>
      </c>
      <c r="G191" s="21">
        <v>2</v>
      </c>
      <c r="H191" s="122" t="s">
        <v>494</v>
      </c>
      <c r="I191" s="35">
        <f t="shared" ref="I191" si="43">514.26/2</f>
        <v>257.13</v>
      </c>
      <c r="J191" s="7"/>
      <c r="K191" s="14"/>
      <c r="L191" s="14"/>
      <c r="M191" s="14"/>
      <c r="N191" s="14"/>
      <c r="O191" s="14"/>
      <c r="P191" s="14"/>
      <c r="Q191" s="14"/>
      <c r="R191" s="14"/>
      <c r="S191" s="14"/>
      <c r="T191" s="166"/>
      <c r="U191" s="14">
        <v>1</v>
      </c>
      <c r="V191" s="2" t="s">
        <v>7</v>
      </c>
    </row>
    <row r="192" spans="1:23" ht="23.1" customHeight="1">
      <c r="A192" s="11">
        <v>187</v>
      </c>
      <c r="B192" s="3" t="s">
        <v>495</v>
      </c>
      <c r="C192" s="13" t="s">
        <v>8</v>
      </c>
      <c r="D192" s="7" t="s">
        <v>10</v>
      </c>
      <c r="E192" s="122" t="s">
        <v>371</v>
      </c>
      <c r="F192" s="122" t="s">
        <v>496</v>
      </c>
      <c r="G192" s="21">
        <v>1</v>
      </c>
      <c r="H192" s="122" t="s">
        <v>497</v>
      </c>
      <c r="I192" s="35">
        <f>497.53/2</f>
        <v>248.76499999999999</v>
      </c>
      <c r="J192" s="7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>
        <v>1</v>
      </c>
      <c r="V192" s="2" t="s">
        <v>926</v>
      </c>
    </row>
    <row r="193" spans="1:23" ht="23.1" customHeight="1">
      <c r="A193" s="11">
        <v>188</v>
      </c>
      <c r="B193" s="3" t="s">
        <v>495</v>
      </c>
      <c r="C193" s="13" t="s">
        <v>8</v>
      </c>
      <c r="D193" s="7" t="s">
        <v>10</v>
      </c>
      <c r="E193" s="122" t="s">
        <v>371</v>
      </c>
      <c r="F193" s="122" t="s">
        <v>498</v>
      </c>
      <c r="G193" s="21">
        <v>2</v>
      </c>
      <c r="H193" s="122" t="s">
        <v>499</v>
      </c>
      <c r="I193" s="35">
        <f t="shared" ref="I193" si="44">497.53/2</f>
        <v>248.76499999999999</v>
      </c>
      <c r="J193" s="7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>
        <v>1</v>
      </c>
      <c r="V193" s="2" t="s">
        <v>926</v>
      </c>
    </row>
    <row r="194" spans="1:23" ht="23.1" customHeight="1">
      <c r="A194" s="11">
        <v>189</v>
      </c>
      <c r="B194" s="3" t="s">
        <v>500</v>
      </c>
      <c r="C194" s="13" t="s">
        <v>8</v>
      </c>
      <c r="D194" s="7" t="s">
        <v>10</v>
      </c>
      <c r="E194" s="122" t="s">
        <v>371</v>
      </c>
      <c r="F194" s="122" t="s">
        <v>501</v>
      </c>
      <c r="G194" s="21">
        <v>1</v>
      </c>
      <c r="H194" s="122" t="s">
        <v>502</v>
      </c>
      <c r="I194" s="35">
        <f>748.2/3</f>
        <v>249.4</v>
      </c>
      <c r="J194" s="7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>
        <v>1</v>
      </c>
      <c r="V194" s="2" t="s">
        <v>7</v>
      </c>
    </row>
    <row r="195" spans="1:23" ht="23.1" customHeight="1">
      <c r="A195" s="11">
        <v>190</v>
      </c>
      <c r="B195" s="3" t="s">
        <v>500</v>
      </c>
      <c r="C195" s="13" t="s">
        <v>8</v>
      </c>
      <c r="D195" s="7" t="s">
        <v>10</v>
      </c>
      <c r="E195" s="122" t="s">
        <v>371</v>
      </c>
      <c r="F195" s="122" t="s">
        <v>503</v>
      </c>
      <c r="G195" s="21">
        <v>2</v>
      </c>
      <c r="H195" s="122" t="s">
        <v>504</v>
      </c>
      <c r="I195" s="35">
        <f t="shared" ref="I195:I196" si="45">748.2/3</f>
        <v>249.4</v>
      </c>
      <c r="J195" s="7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>
        <v>1</v>
      </c>
      <c r="V195" s="2" t="s">
        <v>7</v>
      </c>
    </row>
    <row r="196" spans="1:23" ht="23.1" customHeight="1">
      <c r="A196" s="11">
        <v>191</v>
      </c>
      <c r="B196" s="3" t="s">
        <v>500</v>
      </c>
      <c r="C196" s="13" t="s">
        <v>8</v>
      </c>
      <c r="D196" s="7" t="s">
        <v>10</v>
      </c>
      <c r="E196" s="122" t="s">
        <v>371</v>
      </c>
      <c r="F196" s="122" t="s">
        <v>505</v>
      </c>
      <c r="G196" s="21">
        <v>3</v>
      </c>
      <c r="H196" s="122" t="s">
        <v>506</v>
      </c>
      <c r="I196" s="35">
        <f t="shared" si="45"/>
        <v>249.4</v>
      </c>
      <c r="J196" s="7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>
        <v>1</v>
      </c>
      <c r="V196" s="2" t="s">
        <v>7</v>
      </c>
    </row>
    <row r="197" spans="1:23" ht="23.1" customHeight="1">
      <c r="A197" s="11">
        <v>192</v>
      </c>
      <c r="B197" s="3" t="s">
        <v>507</v>
      </c>
      <c r="C197" s="13" t="s">
        <v>8</v>
      </c>
      <c r="D197" s="7" t="s">
        <v>10</v>
      </c>
      <c r="E197" s="122" t="s">
        <v>371</v>
      </c>
      <c r="F197" s="122" t="s">
        <v>508</v>
      </c>
      <c r="G197" s="21">
        <v>1</v>
      </c>
      <c r="H197" s="122" t="s">
        <v>509</v>
      </c>
      <c r="I197" s="35">
        <f>773.15/3</f>
        <v>257.71666666666664</v>
      </c>
      <c r="J197" s="7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>
        <v>1</v>
      </c>
      <c r="V197" s="2" t="s">
        <v>1074</v>
      </c>
    </row>
    <row r="198" spans="1:23" ht="23.1" customHeight="1">
      <c r="A198" s="11">
        <v>193</v>
      </c>
      <c r="B198" s="3" t="s">
        <v>507</v>
      </c>
      <c r="C198" s="13" t="s">
        <v>8</v>
      </c>
      <c r="D198" s="7" t="s">
        <v>10</v>
      </c>
      <c r="E198" s="122" t="s">
        <v>371</v>
      </c>
      <c r="F198" s="122" t="s">
        <v>510</v>
      </c>
      <c r="G198" s="21">
        <v>2</v>
      </c>
      <c r="H198" s="122" t="s">
        <v>511</v>
      </c>
      <c r="I198" s="35">
        <f t="shared" ref="I198:I199" si="46">773.15/3</f>
        <v>257.71666666666664</v>
      </c>
      <c r="J198" s="7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>
        <v>1</v>
      </c>
      <c r="V198" s="2" t="s">
        <v>7</v>
      </c>
    </row>
    <row r="199" spans="1:23" ht="23.1" customHeight="1">
      <c r="A199" s="11">
        <v>194</v>
      </c>
      <c r="B199" s="3" t="s">
        <v>507</v>
      </c>
      <c r="C199" s="13" t="s">
        <v>8</v>
      </c>
      <c r="D199" s="7" t="s">
        <v>10</v>
      </c>
      <c r="E199" s="122" t="s">
        <v>371</v>
      </c>
      <c r="F199" s="122" t="s">
        <v>503</v>
      </c>
      <c r="G199" s="21">
        <v>3</v>
      </c>
      <c r="H199" s="122" t="s">
        <v>512</v>
      </c>
      <c r="I199" s="35">
        <f t="shared" si="46"/>
        <v>257.71666666666664</v>
      </c>
      <c r="J199" s="7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>
        <v>1</v>
      </c>
      <c r="V199" s="2" t="s">
        <v>7</v>
      </c>
    </row>
    <row r="200" spans="1:23" ht="23.1" customHeight="1">
      <c r="A200" s="11">
        <v>195</v>
      </c>
      <c r="B200" s="3" t="s">
        <v>513</v>
      </c>
      <c r="C200" s="13" t="s">
        <v>11</v>
      </c>
      <c r="D200" s="7" t="s">
        <v>10</v>
      </c>
      <c r="E200" s="122" t="s">
        <v>385</v>
      </c>
      <c r="F200" s="122" t="s">
        <v>514</v>
      </c>
      <c r="G200" s="21">
        <v>1</v>
      </c>
      <c r="H200" s="122" t="s">
        <v>515</v>
      </c>
      <c r="I200" s="35">
        <f>508.94376/2</f>
        <v>254.47188</v>
      </c>
      <c r="J200" s="7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>
        <v>1</v>
      </c>
      <c r="V200" s="2" t="s">
        <v>7</v>
      </c>
    </row>
    <row r="201" spans="1:23" ht="23.1" customHeight="1">
      <c r="A201" s="11">
        <v>196</v>
      </c>
      <c r="B201" s="3" t="s">
        <v>513</v>
      </c>
      <c r="C201" s="13" t="s">
        <v>11</v>
      </c>
      <c r="D201" s="7" t="s">
        <v>10</v>
      </c>
      <c r="E201" s="122" t="s">
        <v>385</v>
      </c>
      <c r="F201" s="122" t="s">
        <v>516</v>
      </c>
      <c r="G201" s="21">
        <v>2</v>
      </c>
      <c r="H201" s="122" t="s">
        <v>517</v>
      </c>
      <c r="I201" s="35">
        <f t="shared" ref="I201" si="47">508.94376/2</f>
        <v>254.47188</v>
      </c>
      <c r="J201" s="7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>
        <v>1</v>
      </c>
      <c r="V201" s="2" t="s">
        <v>7</v>
      </c>
    </row>
    <row r="202" spans="1:23" ht="23.1" customHeight="1">
      <c r="A202" s="11">
        <v>197</v>
      </c>
      <c r="B202" s="3" t="s">
        <v>518</v>
      </c>
      <c r="C202" s="13" t="s">
        <v>11</v>
      </c>
      <c r="D202" s="7" t="s">
        <v>10</v>
      </c>
      <c r="E202" s="122" t="s">
        <v>385</v>
      </c>
      <c r="F202" s="122" t="s">
        <v>519</v>
      </c>
      <c r="G202" s="21">
        <v>1</v>
      </c>
      <c r="H202" s="122" t="s">
        <v>520</v>
      </c>
      <c r="I202" s="40">
        <f>807.81182/3</f>
        <v>269.27060666666665</v>
      </c>
      <c r="J202" s="7"/>
      <c r="K202" s="14"/>
      <c r="L202" s="14"/>
      <c r="M202" s="14"/>
      <c r="N202" s="14"/>
      <c r="O202" s="14"/>
      <c r="P202" s="14"/>
      <c r="Q202" s="14">
        <v>1</v>
      </c>
      <c r="R202" s="16"/>
      <c r="S202" s="16"/>
      <c r="T202" s="16"/>
      <c r="U202" s="16"/>
      <c r="V202" s="2" t="s">
        <v>962</v>
      </c>
      <c r="W202" s="164" t="s">
        <v>1076</v>
      </c>
    </row>
    <row r="203" spans="1:23" ht="23.1" customHeight="1">
      <c r="A203" s="11">
        <v>198</v>
      </c>
      <c r="B203" s="3" t="s">
        <v>518</v>
      </c>
      <c r="C203" s="13" t="s">
        <v>11</v>
      </c>
      <c r="D203" s="7" t="s">
        <v>10</v>
      </c>
      <c r="E203" s="122" t="s">
        <v>385</v>
      </c>
      <c r="F203" s="122" t="s">
        <v>519</v>
      </c>
      <c r="G203" s="21">
        <v>2</v>
      </c>
      <c r="H203" s="122" t="s">
        <v>521</v>
      </c>
      <c r="I203" s="40">
        <f t="shared" ref="I203:I204" si="48">807.81182/3</f>
        <v>269.27060666666665</v>
      </c>
      <c r="J203" s="7"/>
      <c r="K203" s="14"/>
      <c r="L203" s="14"/>
      <c r="M203" s="14"/>
      <c r="N203" s="14"/>
      <c r="O203" s="14"/>
      <c r="P203" s="14"/>
      <c r="Q203" s="14"/>
      <c r="R203" s="14"/>
      <c r="S203" s="14"/>
      <c r="T203" s="14">
        <v>1</v>
      </c>
      <c r="U203" s="16"/>
      <c r="V203" s="2" t="s">
        <v>992</v>
      </c>
      <c r="W203" s="164" t="s">
        <v>1076</v>
      </c>
    </row>
    <row r="204" spans="1:23" ht="23.1" customHeight="1">
      <c r="A204" s="11">
        <v>199</v>
      </c>
      <c r="B204" s="3" t="s">
        <v>518</v>
      </c>
      <c r="C204" s="13" t="s">
        <v>11</v>
      </c>
      <c r="D204" s="7" t="s">
        <v>10</v>
      </c>
      <c r="E204" s="122" t="s">
        <v>385</v>
      </c>
      <c r="F204" s="122" t="s">
        <v>522</v>
      </c>
      <c r="G204" s="21">
        <v>3</v>
      </c>
      <c r="H204" s="122" t="s">
        <v>523</v>
      </c>
      <c r="I204" s="40">
        <f t="shared" si="48"/>
        <v>269.27060666666665</v>
      </c>
      <c r="J204" s="7"/>
      <c r="K204" s="14"/>
      <c r="L204" s="14"/>
      <c r="M204" s="14"/>
      <c r="N204" s="14"/>
      <c r="O204" s="14"/>
      <c r="P204" s="14"/>
      <c r="Q204" s="14"/>
      <c r="R204" s="14"/>
      <c r="S204" s="14"/>
      <c r="T204" s="14">
        <v>1</v>
      </c>
      <c r="U204" s="16"/>
      <c r="V204" s="2" t="s">
        <v>993</v>
      </c>
      <c r="W204" s="164" t="s">
        <v>1076</v>
      </c>
    </row>
    <row r="205" spans="1:23" ht="23.1" customHeight="1">
      <c r="A205" s="11">
        <v>200</v>
      </c>
      <c r="B205" s="3" t="s">
        <v>524</v>
      </c>
      <c r="C205" s="13" t="s">
        <v>11</v>
      </c>
      <c r="D205" s="7" t="s">
        <v>10</v>
      </c>
      <c r="E205" s="122" t="s">
        <v>385</v>
      </c>
      <c r="F205" s="122" t="s">
        <v>525</v>
      </c>
      <c r="G205" s="21">
        <v>1</v>
      </c>
      <c r="H205" s="122" t="s">
        <v>526</v>
      </c>
      <c r="I205" s="41">
        <f>538.23699/2</f>
        <v>269.118495</v>
      </c>
      <c r="J205" s="7"/>
      <c r="K205" s="14"/>
      <c r="L205" s="14"/>
      <c r="M205" s="14"/>
      <c r="N205" s="14"/>
      <c r="O205" s="14"/>
      <c r="P205" s="14"/>
      <c r="Q205" s="14"/>
      <c r="R205" s="14"/>
      <c r="S205" s="14"/>
      <c r="T205" s="14">
        <v>1</v>
      </c>
      <c r="U205" s="16"/>
      <c r="V205" s="2" t="s">
        <v>994</v>
      </c>
      <c r="W205" s="164" t="s">
        <v>1076</v>
      </c>
    </row>
    <row r="206" spans="1:23" ht="23.1" customHeight="1">
      <c r="A206" s="11">
        <v>201</v>
      </c>
      <c r="B206" s="3" t="s">
        <v>524</v>
      </c>
      <c r="C206" s="13" t="s">
        <v>11</v>
      </c>
      <c r="D206" s="7" t="s">
        <v>10</v>
      </c>
      <c r="E206" s="122" t="s">
        <v>385</v>
      </c>
      <c r="F206" s="122" t="s">
        <v>527</v>
      </c>
      <c r="G206" s="21">
        <v>2</v>
      </c>
      <c r="H206" s="122" t="s">
        <v>528</v>
      </c>
      <c r="I206" s="41">
        <f t="shared" ref="I206" si="49">538.23699/2</f>
        <v>269.118495</v>
      </c>
      <c r="J206" s="7"/>
      <c r="K206" s="14"/>
      <c r="L206" s="14"/>
      <c r="M206" s="14"/>
      <c r="N206" s="14"/>
      <c r="O206" s="14"/>
      <c r="P206" s="14"/>
      <c r="Q206" s="14"/>
      <c r="R206" s="14"/>
      <c r="S206" s="14"/>
      <c r="T206" s="14">
        <v>1</v>
      </c>
      <c r="U206" s="16"/>
      <c r="V206" s="2"/>
    </row>
    <row r="207" spans="1:23" ht="23.1" customHeight="1">
      <c r="A207" s="11">
        <v>202</v>
      </c>
      <c r="B207" s="3" t="s">
        <v>529</v>
      </c>
      <c r="C207" s="13" t="s">
        <v>11</v>
      </c>
      <c r="D207" s="7" t="s">
        <v>10</v>
      </c>
      <c r="E207" s="122" t="s">
        <v>385</v>
      </c>
      <c r="F207" s="122" t="s">
        <v>530</v>
      </c>
      <c r="G207" s="21">
        <v>1</v>
      </c>
      <c r="H207" s="122" t="s">
        <v>531</v>
      </c>
      <c r="I207" s="35">
        <f>832.29104/3</f>
        <v>277.43034666666665</v>
      </c>
      <c r="J207" s="7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>
        <v>1</v>
      </c>
      <c r="V207" s="2" t="s">
        <v>1080</v>
      </c>
      <c r="W207" s="164" t="s">
        <v>1076</v>
      </c>
    </row>
    <row r="208" spans="1:23" ht="23.1" customHeight="1">
      <c r="A208" s="11">
        <v>203</v>
      </c>
      <c r="B208" s="3" t="s">
        <v>529</v>
      </c>
      <c r="C208" s="13" t="s">
        <v>11</v>
      </c>
      <c r="D208" s="7" t="s">
        <v>10</v>
      </c>
      <c r="E208" s="122" t="s">
        <v>385</v>
      </c>
      <c r="F208" s="122" t="s">
        <v>532</v>
      </c>
      <c r="G208" s="21">
        <v>2</v>
      </c>
      <c r="H208" s="122" t="s">
        <v>533</v>
      </c>
      <c r="I208" s="35">
        <f t="shared" ref="I208:I209" si="50">832.29104/3</f>
        <v>277.43034666666665</v>
      </c>
      <c r="J208" s="7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>
        <v>1</v>
      </c>
      <c r="V208" s="2" t="s">
        <v>1081</v>
      </c>
      <c r="W208" s="164" t="s">
        <v>1076</v>
      </c>
    </row>
    <row r="209" spans="1:23" ht="23.1" customHeight="1">
      <c r="A209" s="11">
        <v>204</v>
      </c>
      <c r="B209" s="3" t="s">
        <v>529</v>
      </c>
      <c r="C209" s="13" t="s">
        <v>11</v>
      </c>
      <c r="D209" s="7" t="s">
        <v>10</v>
      </c>
      <c r="E209" s="122" t="s">
        <v>385</v>
      </c>
      <c r="F209" s="122" t="s">
        <v>534</v>
      </c>
      <c r="G209" s="21">
        <v>3</v>
      </c>
      <c r="H209" s="122" t="s">
        <v>535</v>
      </c>
      <c r="I209" s="35">
        <f t="shared" si="50"/>
        <v>277.43034666666665</v>
      </c>
      <c r="J209" s="7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>
        <v>1</v>
      </c>
      <c r="V209" s="2" t="s">
        <v>1074</v>
      </c>
    </row>
    <row r="210" spans="1:23" ht="23.1" customHeight="1">
      <c r="A210" s="11">
        <v>205</v>
      </c>
      <c r="B210" s="3" t="s">
        <v>536</v>
      </c>
      <c r="C210" s="13" t="s">
        <v>11</v>
      </c>
      <c r="D210" s="7" t="s">
        <v>10</v>
      </c>
      <c r="E210" s="122" t="s">
        <v>385</v>
      </c>
      <c r="F210" s="122" t="s">
        <v>537</v>
      </c>
      <c r="G210" s="21">
        <v>1</v>
      </c>
      <c r="H210" s="122" t="s">
        <v>538</v>
      </c>
      <c r="I210" s="35">
        <f>523.59263/2</f>
        <v>261.79631499999999</v>
      </c>
      <c r="J210" s="7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>
        <v>1</v>
      </c>
      <c r="V210" s="2" t="s">
        <v>1074</v>
      </c>
    </row>
    <row r="211" spans="1:23" ht="23.1" customHeight="1">
      <c r="A211" s="11">
        <v>206</v>
      </c>
      <c r="B211" s="3" t="s">
        <v>536</v>
      </c>
      <c r="C211" s="13" t="s">
        <v>11</v>
      </c>
      <c r="D211" s="7" t="s">
        <v>10</v>
      </c>
      <c r="E211" s="122" t="s">
        <v>385</v>
      </c>
      <c r="F211" s="122" t="s">
        <v>539</v>
      </c>
      <c r="G211" s="21">
        <v>2</v>
      </c>
      <c r="H211" s="122" t="s">
        <v>540</v>
      </c>
      <c r="I211" s="35">
        <f t="shared" ref="I211" si="51">523.59263/2</f>
        <v>261.79631499999999</v>
      </c>
      <c r="J211" s="7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>
        <v>1</v>
      </c>
      <c r="V211" s="2" t="s">
        <v>1074</v>
      </c>
    </row>
    <row r="212" spans="1:23" ht="23.1" customHeight="1">
      <c r="A212" s="11">
        <v>207</v>
      </c>
      <c r="B212" s="3" t="s">
        <v>541</v>
      </c>
      <c r="C212" s="13" t="s">
        <v>11</v>
      </c>
      <c r="D212" s="7" t="s">
        <v>10</v>
      </c>
      <c r="E212" s="122" t="s">
        <v>385</v>
      </c>
      <c r="F212" s="122" t="s">
        <v>542</v>
      </c>
      <c r="G212" s="21">
        <v>1</v>
      </c>
      <c r="H212" s="122" t="s">
        <v>543</v>
      </c>
      <c r="I212" s="42">
        <v>266.18</v>
      </c>
      <c r="J212" s="7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>
        <v>1</v>
      </c>
      <c r="V212" s="2" t="s">
        <v>7</v>
      </c>
    </row>
    <row r="213" spans="1:23" ht="23.1" customHeight="1">
      <c r="A213" s="11">
        <v>208</v>
      </c>
      <c r="B213" s="3" t="s">
        <v>544</v>
      </c>
      <c r="C213" s="13" t="s">
        <v>11</v>
      </c>
      <c r="D213" s="7" t="s">
        <v>10</v>
      </c>
      <c r="E213" s="122" t="s">
        <v>385</v>
      </c>
      <c r="F213" s="122" t="s">
        <v>545</v>
      </c>
      <c r="G213" s="21">
        <v>1</v>
      </c>
      <c r="H213" s="122" t="s">
        <v>546</v>
      </c>
      <c r="I213" s="39">
        <v>251.97</v>
      </c>
      <c r="J213" s="7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>
        <v>1</v>
      </c>
      <c r="V213" s="2" t="s">
        <v>7</v>
      </c>
    </row>
    <row r="214" spans="1:23" ht="23.1" customHeight="1">
      <c r="A214" s="11">
        <v>209</v>
      </c>
      <c r="B214" s="3" t="s">
        <v>547</v>
      </c>
      <c r="C214" s="13" t="s">
        <v>17</v>
      </c>
      <c r="D214" s="7" t="s">
        <v>9</v>
      </c>
      <c r="E214" s="122" t="s">
        <v>548</v>
      </c>
      <c r="F214" s="122" t="s">
        <v>549</v>
      </c>
      <c r="G214" s="21">
        <v>1</v>
      </c>
      <c r="H214" s="122" t="s">
        <v>550</v>
      </c>
      <c r="I214" s="36"/>
      <c r="J214" s="7">
        <v>1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6"/>
      <c r="S214" s="16"/>
      <c r="T214" s="15"/>
      <c r="U214" s="15"/>
      <c r="V214" s="2" t="s">
        <v>152</v>
      </c>
    </row>
    <row r="215" spans="1:23" ht="23.1" customHeight="1">
      <c r="A215" s="11">
        <v>210</v>
      </c>
      <c r="B215" s="3" t="s">
        <v>547</v>
      </c>
      <c r="C215" s="13" t="s">
        <v>17</v>
      </c>
      <c r="D215" s="7" t="s">
        <v>9</v>
      </c>
      <c r="E215" s="122" t="s">
        <v>548</v>
      </c>
      <c r="F215" s="122" t="s">
        <v>551</v>
      </c>
      <c r="G215" s="21">
        <v>2</v>
      </c>
      <c r="H215" s="122" t="s">
        <v>552</v>
      </c>
      <c r="I215" s="36"/>
      <c r="J215" s="7">
        <v>1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6"/>
      <c r="S215" s="16"/>
      <c r="T215" s="15"/>
      <c r="U215" s="15"/>
      <c r="V215" s="2" t="s">
        <v>484</v>
      </c>
    </row>
    <row r="216" spans="1:23" ht="23.1" customHeight="1">
      <c r="A216" s="11">
        <v>211</v>
      </c>
      <c r="B216" s="3" t="s">
        <v>547</v>
      </c>
      <c r="C216" s="13" t="s">
        <v>17</v>
      </c>
      <c r="D216" s="7" t="s">
        <v>9</v>
      </c>
      <c r="E216" s="122" t="s">
        <v>548</v>
      </c>
      <c r="F216" s="122" t="s">
        <v>553</v>
      </c>
      <c r="G216" s="21">
        <v>3</v>
      </c>
      <c r="H216" s="122" t="s">
        <v>554</v>
      </c>
      <c r="I216" s="36"/>
      <c r="J216" s="7">
        <v>1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6"/>
      <c r="S216" s="16"/>
      <c r="T216" s="15"/>
      <c r="U216" s="15"/>
      <c r="V216" s="2" t="s">
        <v>152</v>
      </c>
    </row>
    <row r="217" spans="1:23" ht="23.1" customHeight="1">
      <c r="A217" s="11">
        <v>212</v>
      </c>
      <c r="B217" s="3" t="s">
        <v>555</v>
      </c>
      <c r="C217" s="13" t="s">
        <v>17</v>
      </c>
      <c r="D217" s="7" t="s">
        <v>9</v>
      </c>
      <c r="E217" s="122" t="s">
        <v>556</v>
      </c>
      <c r="F217" s="122" t="s">
        <v>557</v>
      </c>
      <c r="G217" s="21">
        <v>1</v>
      </c>
      <c r="H217" s="122" t="s">
        <v>558</v>
      </c>
      <c r="I217" s="37">
        <f>795.39/3</f>
        <v>265.13</v>
      </c>
      <c r="J217" s="7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>
        <v>1</v>
      </c>
      <c r="V217" s="2" t="s">
        <v>1074</v>
      </c>
    </row>
    <row r="218" spans="1:23" ht="23.1" customHeight="1">
      <c r="A218" s="11">
        <v>213</v>
      </c>
      <c r="B218" s="3" t="s">
        <v>555</v>
      </c>
      <c r="C218" s="13" t="s">
        <v>17</v>
      </c>
      <c r="D218" s="7" t="s">
        <v>9</v>
      </c>
      <c r="E218" s="122" t="s">
        <v>556</v>
      </c>
      <c r="F218" s="122" t="s">
        <v>559</v>
      </c>
      <c r="G218" s="21">
        <v>2</v>
      </c>
      <c r="H218" s="122" t="s">
        <v>560</v>
      </c>
      <c r="I218" s="37">
        <f t="shared" ref="I218:I219" si="52">795.39/3</f>
        <v>265.13</v>
      </c>
      <c r="J218" s="7"/>
      <c r="K218" s="71"/>
      <c r="L218" s="71"/>
      <c r="M218" s="71"/>
      <c r="N218" s="71"/>
      <c r="O218" s="71"/>
      <c r="P218" s="71"/>
      <c r="Q218" s="71"/>
      <c r="R218" s="14"/>
      <c r="S218" s="155"/>
      <c r="T218" s="14">
        <v>1</v>
      </c>
      <c r="U218" s="16"/>
      <c r="V218" s="2" t="s">
        <v>996</v>
      </c>
      <c r="W218" s="164" t="s">
        <v>1076</v>
      </c>
    </row>
    <row r="219" spans="1:23" ht="23.1" customHeight="1">
      <c r="A219" s="11">
        <v>214</v>
      </c>
      <c r="B219" s="3" t="s">
        <v>555</v>
      </c>
      <c r="C219" s="13" t="s">
        <v>17</v>
      </c>
      <c r="D219" s="7" t="s">
        <v>9</v>
      </c>
      <c r="E219" s="122" t="s">
        <v>556</v>
      </c>
      <c r="F219" s="122" t="s">
        <v>561</v>
      </c>
      <c r="G219" s="21">
        <v>3</v>
      </c>
      <c r="H219" s="122" t="s">
        <v>562</v>
      </c>
      <c r="I219" s="37">
        <f t="shared" si="52"/>
        <v>265.13</v>
      </c>
      <c r="J219" s="7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>
        <v>1</v>
      </c>
      <c r="V219" s="2" t="s">
        <v>1074</v>
      </c>
    </row>
    <row r="220" spans="1:23" ht="23.1" customHeight="1">
      <c r="A220" s="11">
        <v>215</v>
      </c>
      <c r="B220" s="3" t="s">
        <v>563</v>
      </c>
      <c r="C220" s="13" t="s">
        <v>17</v>
      </c>
      <c r="D220" s="7" t="s">
        <v>9</v>
      </c>
      <c r="E220" s="122" t="s">
        <v>564</v>
      </c>
      <c r="F220" s="122" t="s">
        <v>565</v>
      </c>
      <c r="G220" s="21">
        <v>1</v>
      </c>
      <c r="H220" s="122" t="s">
        <v>566</v>
      </c>
      <c r="I220" s="37">
        <f>783.3/3</f>
        <v>261.09999999999997</v>
      </c>
      <c r="J220" s="7">
        <v>1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6"/>
      <c r="S220" s="16"/>
      <c r="T220" s="15"/>
      <c r="U220" s="15"/>
      <c r="V220" s="2" t="s">
        <v>1085</v>
      </c>
    </row>
    <row r="221" spans="1:23" ht="23.1" customHeight="1">
      <c r="A221" s="11">
        <v>216</v>
      </c>
      <c r="B221" s="3" t="s">
        <v>563</v>
      </c>
      <c r="C221" s="13" t="s">
        <v>17</v>
      </c>
      <c r="D221" s="7" t="s">
        <v>9</v>
      </c>
      <c r="E221" s="122" t="s">
        <v>564</v>
      </c>
      <c r="F221" s="122" t="s">
        <v>564</v>
      </c>
      <c r="G221" s="21">
        <v>2</v>
      </c>
      <c r="H221" s="122" t="s">
        <v>568</v>
      </c>
      <c r="I221" s="37">
        <f t="shared" ref="I221:I222" si="53">783.3/3</f>
        <v>261.09999999999997</v>
      </c>
      <c r="J221" s="7">
        <v>1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6"/>
      <c r="S221" s="16"/>
      <c r="T221" s="15"/>
      <c r="U221" s="15"/>
      <c r="V221" s="2" t="s">
        <v>567</v>
      </c>
    </row>
    <row r="222" spans="1:23" ht="23.1" customHeight="1">
      <c r="A222" s="11">
        <v>217</v>
      </c>
      <c r="B222" s="3" t="s">
        <v>563</v>
      </c>
      <c r="C222" s="13" t="s">
        <v>17</v>
      </c>
      <c r="D222" s="7" t="s">
        <v>9</v>
      </c>
      <c r="E222" s="122" t="s">
        <v>564</v>
      </c>
      <c r="F222" s="122" t="s">
        <v>569</v>
      </c>
      <c r="G222" s="21">
        <v>3</v>
      </c>
      <c r="H222" s="122" t="s">
        <v>570</v>
      </c>
      <c r="I222" s="37">
        <f t="shared" si="53"/>
        <v>261.09999999999997</v>
      </c>
      <c r="J222" s="7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>
        <v>1</v>
      </c>
      <c r="V222" s="2" t="s">
        <v>1074</v>
      </c>
    </row>
    <row r="223" spans="1:23" ht="23.1" customHeight="1">
      <c r="A223" s="11">
        <v>218</v>
      </c>
      <c r="B223" s="3" t="s">
        <v>571</v>
      </c>
      <c r="C223" s="13" t="s">
        <v>17</v>
      </c>
      <c r="D223" s="7" t="s">
        <v>9</v>
      </c>
      <c r="E223" s="122" t="s">
        <v>572</v>
      </c>
      <c r="F223" s="122" t="s">
        <v>573</v>
      </c>
      <c r="G223" s="21">
        <v>1</v>
      </c>
      <c r="H223" s="122" t="s">
        <v>574</v>
      </c>
      <c r="I223" s="37">
        <f>537.3/2</f>
        <v>268.64999999999998</v>
      </c>
      <c r="J223" s="7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>
        <v>1</v>
      </c>
      <c r="V223" s="2" t="s">
        <v>7</v>
      </c>
    </row>
    <row r="224" spans="1:23" ht="23.1" customHeight="1">
      <c r="A224" s="11">
        <v>219</v>
      </c>
      <c r="B224" s="3" t="s">
        <v>571</v>
      </c>
      <c r="C224" s="13" t="s">
        <v>17</v>
      </c>
      <c r="D224" s="7" t="s">
        <v>9</v>
      </c>
      <c r="E224" s="122" t="s">
        <v>572</v>
      </c>
      <c r="F224" s="122" t="s">
        <v>575</v>
      </c>
      <c r="G224" s="21">
        <v>2</v>
      </c>
      <c r="H224" s="122" t="s">
        <v>576</v>
      </c>
      <c r="I224" s="33">
        <f>537.3/2</f>
        <v>268.64999999999998</v>
      </c>
      <c r="J224" s="7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>
        <v>1</v>
      </c>
      <c r="V224" s="2" t="s">
        <v>7</v>
      </c>
    </row>
    <row r="225" spans="1:23" ht="23.1" customHeight="1">
      <c r="A225" s="11">
        <v>220</v>
      </c>
      <c r="B225" s="3" t="s">
        <v>577</v>
      </c>
      <c r="C225" s="13" t="s">
        <v>17</v>
      </c>
      <c r="D225" s="7" t="s">
        <v>10</v>
      </c>
      <c r="E225" s="122" t="s">
        <v>548</v>
      </c>
      <c r="F225" s="122" t="s">
        <v>578</v>
      </c>
      <c r="G225" s="21">
        <v>1</v>
      </c>
      <c r="H225" s="122" t="s">
        <v>579</v>
      </c>
      <c r="I225" s="35">
        <f>839.55553/3</f>
        <v>279.85184333333331</v>
      </c>
      <c r="J225" s="7"/>
      <c r="K225" s="14"/>
      <c r="L225" s="14"/>
      <c r="M225" s="14"/>
      <c r="N225" s="14"/>
      <c r="O225" s="14"/>
      <c r="P225" s="14"/>
      <c r="Q225" s="14"/>
      <c r="R225" s="16"/>
      <c r="S225" s="158"/>
      <c r="T225" s="14"/>
      <c r="U225" s="14">
        <v>1</v>
      </c>
      <c r="V225" s="2" t="s">
        <v>997</v>
      </c>
      <c r="W225" s="164" t="s">
        <v>1076</v>
      </c>
    </row>
    <row r="226" spans="1:23" ht="23.1" customHeight="1">
      <c r="A226" s="11">
        <v>221</v>
      </c>
      <c r="B226" s="3" t="s">
        <v>577</v>
      </c>
      <c r="C226" s="13" t="s">
        <v>17</v>
      </c>
      <c r="D226" s="7" t="s">
        <v>10</v>
      </c>
      <c r="E226" s="122" t="s">
        <v>548</v>
      </c>
      <c r="F226" s="122" t="s">
        <v>580</v>
      </c>
      <c r="G226" s="21">
        <v>2</v>
      </c>
      <c r="H226" s="122" t="s">
        <v>581</v>
      </c>
      <c r="I226" s="35">
        <f t="shared" ref="I226:I227" si="54">839.55553/3</f>
        <v>279.85184333333331</v>
      </c>
      <c r="J226" s="7"/>
      <c r="K226" s="14"/>
      <c r="L226" s="14"/>
      <c r="M226" s="14"/>
      <c r="N226" s="14"/>
      <c r="O226" s="14"/>
      <c r="P226" s="14"/>
      <c r="Q226" s="14"/>
      <c r="R226" s="16"/>
      <c r="S226" s="158"/>
      <c r="T226" s="14"/>
      <c r="U226" s="14">
        <v>1</v>
      </c>
      <c r="V226" s="2" t="s">
        <v>998</v>
      </c>
      <c r="W226" s="164" t="s">
        <v>1076</v>
      </c>
    </row>
    <row r="227" spans="1:23" ht="23.1" customHeight="1">
      <c r="A227" s="11">
        <v>222</v>
      </c>
      <c r="B227" s="3" t="s">
        <v>577</v>
      </c>
      <c r="C227" s="13" t="s">
        <v>17</v>
      </c>
      <c r="D227" s="7" t="s">
        <v>10</v>
      </c>
      <c r="E227" s="122" t="s">
        <v>548</v>
      </c>
      <c r="F227" s="122" t="s">
        <v>582</v>
      </c>
      <c r="G227" s="21">
        <v>3</v>
      </c>
      <c r="H227" s="122" t="s">
        <v>583</v>
      </c>
      <c r="I227" s="35">
        <f t="shared" si="54"/>
        <v>279.85184333333331</v>
      </c>
      <c r="J227" s="7"/>
      <c r="K227" s="14"/>
      <c r="L227" s="14"/>
      <c r="M227" s="14"/>
      <c r="N227" s="14"/>
      <c r="O227" s="14"/>
      <c r="P227" s="14"/>
      <c r="Q227" s="14"/>
      <c r="R227" s="16"/>
      <c r="S227" s="158"/>
      <c r="T227" s="14"/>
      <c r="U227" s="14">
        <v>1</v>
      </c>
      <c r="V227" s="2" t="s">
        <v>999</v>
      </c>
      <c r="W227" s="164" t="s">
        <v>1076</v>
      </c>
    </row>
    <row r="228" spans="1:23" ht="23.1" customHeight="1">
      <c r="A228" s="11">
        <v>223</v>
      </c>
      <c r="B228" s="3" t="s">
        <v>584</v>
      </c>
      <c r="C228" s="13" t="s">
        <v>17</v>
      </c>
      <c r="D228" s="7" t="s">
        <v>10</v>
      </c>
      <c r="E228" s="122" t="s">
        <v>548</v>
      </c>
      <c r="F228" s="122" t="s">
        <v>585</v>
      </c>
      <c r="G228" s="21">
        <v>1</v>
      </c>
      <c r="H228" s="122" t="s">
        <v>586</v>
      </c>
      <c r="I228" s="35">
        <f>796.66/3</f>
        <v>265.55333333333334</v>
      </c>
      <c r="J228" s="7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>
        <v>1</v>
      </c>
      <c r="V228" s="2" t="s">
        <v>7</v>
      </c>
    </row>
    <row r="229" spans="1:23" ht="23.1" customHeight="1">
      <c r="A229" s="11">
        <v>224</v>
      </c>
      <c r="B229" s="3" t="s">
        <v>584</v>
      </c>
      <c r="C229" s="13" t="s">
        <v>17</v>
      </c>
      <c r="D229" s="7" t="s">
        <v>10</v>
      </c>
      <c r="E229" s="122" t="s">
        <v>548</v>
      </c>
      <c r="F229" s="122" t="s">
        <v>587</v>
      </c>
      <c r="G229" s="21">
        <v>2</v>
      </c>
      <c r="H229" s="122" t="s">
        <v>588</v>
      </c>
      <c r="I229" s="35">
        <f t="shared" ref="I229:I230" si="55">796.66/3</f>
        <v>265.55333333333334</v>
      </c>
      <c r="J229" s="7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>
        <v>1</v>
      </c>
      <c r="V229" s="2" t="s">
        <v>1074</v>
      </c>
    </row>
    <row r="230" spans="1:23" ht="23.1" customHeight="1">
      <c r="A230" s="11">
        <v>225</v>
      </c>
      <c r="B230" s="3" t="s">
        <v>584</v>
      </c>
      <c r="C230" s="13" t="s">
        <v>17</v>
      </c>
      <c r="D230" s="7" t="s">
        <v>10</v>
      </c>
      <c r="E230" s="122" t="s">
        <v>548</v>
      </c>
      <c r="F230" s="122" t="s">
        <v>589</v>
      </c>
      <c r="G230" s="21">
        <v>3</v>
      </c>
      <c r="H230" s="122" t="s">
        <v>590</v>
      </c>
      <c r="I230" s="35">
        <f t="shared" si="55"/>
        <v>265.55333333333334</v>
      </c>
      <c r="J230" s="7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>
        <v>1</v>
      </c>
      <c r="V230" s="2" t="s">
        <v>1074</v>
      </c>
    </row>
    <row r="231" spans="1:23" ht="23.1" customHeight="1">
      <c r="A231" s="11">
        <v>226</v>
      </c>
      <c r="B231" s="3" t="s">
        <v>591</v>
      </c>
      <c r="C231" s="13" t="s">
        <v>17</v>
      </c>
      <c r="D231" s="7" t="s">
        <v>10</v>
      </c>
      <c r="E231" s="122" t="s">
        <v>548</v>
      </c>
      <c r="F231" s="122" t="s">
        <v>592</v>
      </c>
      <c r="G231" s="21">
        <v>1</v>
      </c>
      <c r="H231" s="122" t="s">
        <v>593</v>
      </c>
      <c r="I231" s="35">
        <f>555.85344/2</f>
        <v>277.92671999999999</v>
      </c>
      <c r="J231" s="7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>
        <v>1</v>
      </c>
      <c r="V231" s="2" t="s">
        <v>1074</v>
      </c>
    </row>
    <row r="232" spans="1:23" ht="23.1" customHeight="1">
      <c r="A232" s="11">
        <v>227</v>
      </c>
      <c r="B232" s="3" t="s">
        <v>591</v>
      </c>
      <c r="C232" s="13" t="s">
        <v>17</v>
      </c>
      <c r="D232" s="7" t="s">
        <v>10</v>
      </c>
      <c r="E232" s="122" t="s">
        <v>548</v>
      </c>
      <c r="F232" s="122" t="s">
        <v>594</v>
      </c>
      <c r="G232" s="21">
        <v>2</v>
      </c>
      <c r="H232" s="122" t="s">
        <v>595</v>
      </c>
      <c r="I232" s="35">
        <f t="shared" ref="I232" si="56">555.85344/2</f>
        <v>277.92671999999999</v>
      </c>
      <c r="J232" s="7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>
        <v>1</v>
      </c>
      <c r="V232" s="2" t="s">
        <v>7</v>
      </c>
    </row>
    <row r="233" spans="1:23" ht="23.1" customHeight="1">
      <c r="A233" s="11">
        <v>228</v>
      </c>
      <c r="B233" s="3" t="s">
        <v>596</v>
      </c>
      <c r="C233" s="13" t="s">
        <v>17</v>
      </c>
      <c r="D233" s="7" t="s">
        <v>10</v>
      </c>
      <c r="E233" s="122" t="s">
        <v>548</v>
      </c>
      <c r="F233" s="122" t="s">
        <v>597</v>
      </c>
      <c r="G233" s="21">
        <v>1</v>
      </c>
      <c r="H233" s="122" t="s">
        <v>598</v>
      </c>
      <c r="I233" s="35">
        <f>575.67974/2</f>
        <v>287.83987000000002</v>
      </c>
      <c r="J233" s="7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>
        <v>1</v>
      </c>
      <c r="V233" s="2" t="s">
        <v>1074</v>
      </c>
    </row>
    <row r="234" spans="1:23" ht="23.1" customHeight="1">
      <c r="A234" s="11">
        <v>229</v>
      </c>
      <c r="B234" s="3" t="s">
        <v>596</v>
      </c>
      <c r="C234" s="13" t="s">
        <v>17</v>
      </c>
      <c r="D234" s="7" t="s">
        <v>10</v>
      </c>
      <c r="E234" s="122" t="s">
        <v>548</v>
      </c>
      <c r="F234" s="122" t="s">
        <v>599</v>
      </c>
      <c r="G234" s="21">
        <v>2</v>
      </c>
      <c r="H234" s="122" t="s">
        <v>600</v>
      </c>
      <c r="I234" s="35">
        <f t="shared" ref="I234" si="57">575.67974/2</f>
        <v>287.83987000000002</v>
      </c>
      <c r="J234" s="7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>
        <v>1</v>
      </c>
      <c r="V234" s="2" t="s">
        <v>1074</v>
      </c>
    </row>
    <row r="235" spans="1:23" ht="23.1" customHeight="1">
      <c r="A235" s="11">
        <v>230</v>
      </c>
      <c r="B235" s="3" t="s">
        <v>601</v>
      </c>
      <c r="C235" s="13" t="s">
        <v>17</v>
      </c>
      <c r="D235" s="7" t="s">
        <v>10</v>
      </c>
      <c r="E235" s="122" t="s">
        <v>564</v>
      </c>
      <c r="F235" s="122" t="s">
        <v>602</v>
      </c>
      <c r="G235" s="21">
        <v>1</v>
      </c>
      <c r="H235" s="122" t="s">
        <v>603</v>
      </c>
      <c r="I235" s="35">
        <f>532.14115/2</f>
        <v>266.07057500000002</v>
      </c>
      <c r="J235" s="7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>
        <v>1</v>
      </c>
      <c r="V235" s="2" t="s">
        <v>1074</v>
      </c>
    </row>
    <row r="236" spans="1:23" ht="23.1" customHeight="1">
      <c r="A236" s="11">
        <v>231</v>
      </c>
      <c r="B236" s="3" t="s">
        <v>601</v>
      </c>
      <c r="C236" s="13" t="s">
        <v>17</v>
      </c>
      <c r="D236" s="7" t="s">
        <v>10</v>
      </c>
      <c r="E236" s="122" t="s">
        <v>564</v>
      </c>
      <c r="F236" s="122" t="s">
        <v>604</v>
      </c>
      <c r="G236" s="21">
        <v>2</v>
      </c>
      <c r="H236" s="122" t="s">
        <v>605</v>
      </c>
      <c r="I236" s="35">
        <f t="shared" ref="I236" si="58">532.14115/2</f>
        <v>266.07057500000002</v>
      </c>
      <c r="J236" s="7">
        <v>1</v>
      </c>
      <c r="K236" s="16"/>
      <c r="L236" s="16"/>
      <c r="M236" s="16"/>
      <c r="N236" s="15">
        <v>0</v>
      </c>
      <c r="O236" s="15">
        <v>0</v>
      </c>
      <c r="P236" s="15">
        <v>0</v>
      </c>
      <c r="Q236" s="15">
        <v>0</v>
      </c>
      <c r="R236" s="16"/>
      <c r="S236" s="16"/>
      <c r="T236" s="15"/>
      <c r="U236" s="15"/>
      <c r="V236" s="2" t="s">
        <v>1092</v>
      </c>
    </row>
    <row r="237" spans="1:23" ht="23.1" customHeight="1">
      <c r="A237" s="11">
        <v>232</v>
      </c>
      <c r="B237" s="3" t="s">
        <v>606</v>
      </c>
      <c r="C237" s="13" t="s">
        <v>17</v>
      </c>
      <c r="D237" s="7" t="s">
        <v>10</v>
      </c>
      <c r="E237" s="122" t="s">
        <v>564</v>
      </c>
      <c r="F237" s="122" t="s">
        <v>607</v>
      </c>
      <c r="G237" s="21">
        <v>1</v>
      </c>
      <c r="H237" s="122" t="s">
        <v>608</v>
      </c>
      <c r="I237" s="35">
        <f>523.42204/2</f>
        <v>261.71102000000002</v>
      </c>
      <c r="J237" s="7"/>
      <c r="K237" s="72"/>
      <c r="L237" s="72"/>
      <c r="M237" s="72"/>
      <c r="N237" s="72"/>
      <c r="O237" s="73"/>
      <c r="P237" s="73"/>
      <c r="Q237" s="73"/>
      <c r="S237" s="158"/>
      <c r="T237" s="73">
        <v>1</v>
      </c>
      <c r="U237" s="16"/>
      <c r="V237" s="2" t="s">
        <v>1000</v>
      </c>
      <c r="W237" s="164" t="s">
        <v>1076</v>
      </c>
    </row>
    <row r="238" spans="1:23" ht="23.1" customHeight="1">
      <c r="A238" s="11">
        <v>233</v>
      </c>
      <c r="B238" s="3" t="s">
        <v>606</v>
      </c>
      <c r="C238" s="13" t="s">
        <v>17</v>
      </c>
      <c r="D238" s="7" t="s">
        <v>10</v>
      </c>
      <c r="E238" s="122" t="s">
        <v>564</v>
      </c>
      <c r="F238" s="122" t="s">
        <v>609</v>
      </c>
      <c r="G238" s="21">
        <v>2</v>
      </c>
      <c r="H238" s="122" t="s">
        <v>610</v>
      </c>
      <c r="I238" s="35">
        <f t="shared" ref="I238" si="59">523.42204/2</f>
        <v>261.71102000000002</v>
      </c>
      <c r="J238" s="7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>
        <v>1</v>
      </c>
      <c r="V238" s="2" t="s">
        <v>1074</v>
      </c>
    </row>
    <row r="239" spans="1:23" ht="23.1" customHeight="1">
      <c r="A239" s="11">
        <v>234</v>
      </c>
      <c r="B239" s="3" t="s">
        <v>611</v>
      </c>
      <c r="C239" s="13" t="s">
        <v>17</v>
      </c>
      <c r="D239" s="7" t="s">
        <v>10</v>
      </c>
      <c r="E239" s="122" t="s">
        <v>564</v>
      </c>
      <c r="F239" s="122" t="s">
        <v>612</v>
      </c>
      <c r="G239" s="21">
        <v>1</v>
      </c>
      <c r="H239" s="122" t="s">
        <v>613</v>
      </c>
      <c r="I239" s="43"/>
      <c r="J239" s="7">
        <v>1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91"/>
      <c r="Q239" s="15">
        <v>0</v>
      </c>
      <c r="R239" s="16"/>
      <c r="S239" s="16"/>
      <c r="T239" s="15"/>
      <c r="U239" s="15"/>
      <c r="V239" s="2" t="s">
        <v>920</v>
      </c>
    </row>
    <row r="240" spans="1:23" ht="23.1" customHeight="1">
      <c r="A240" s="11">
        <v>235</v>
      </c>
      <c r="B240" s="3" t="s">
        <v>614</v>
      </c>
      <c r="C240" s="13" t="s">
        <v>16</v>
      </c>
      <c r="D240" s="7" t="s">
        <v>9</v>
      </c>
      <c r="E240" s="122" t="s">
        <v>615</v>
      </c>
      <c r="F240" s="122" t="s">
        <v>616</v>
      </c>
      <c r="G240" s="21">
        <v>1</v>
      </c>
      <c r="H240" s="122" t="s">
        <v>617</v>
      </c>
      <c r="I240" s="37">
        <f>753.16/3</f>
        <v>251.05333333333331</v>
      </c>
      <c r="J240" s="7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>
        <v>1</v>
      </c>
      <c r="V240" s="2" t="s">
        <v>7</v>
      </c>
    </row>
    <row r="241" spans="1:23" ht="23.1" customHeight="1">
      <c r="A241" s="11">
        <v>236</v>
      </c>
      <c r="B241" s="3" t="s">
        <v>614</v>
      </c>
      <c r="C241" s="13" t="s">
        <v>16</v>
      </c>
      <c r="D241" s="7" t="s">
        <v>9</v>
      </c>
      <c r="E241" s="122" t="s">
        <v>615</v>
      </c>
      <c r="F241" s="122" t="s">
        <v>618</v>
      </c>
      <c r="G241" s="21">
        <v>2</v>
      </c>
      <c r="H241" s="122" t="s">
        <v>619</v>
      </c>
      <c r="I241" s="37">
        <f t="shared" ref="I241:I242" si="60">753.16/3</f>
        <v>251.05333333333331</v>
      </c>
      <c r="J241" s="7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>
        <v>1</v>
      </c>
      <c r="V241" s="2" t="s">
        <v>7</v>
      </c>
    </row>
    <row r="242" spans="1:23" ht="23.1" customHeight="1">
      <c r="A242" s="11">
        <v>237</v>
      </c>
      <c r="B242" s="3" t="s">
        <v>614</v>
      </c>
      <c r="C242" s="13" t="s">
        <v>16</v>
      </c>
      <c r="D242" s="7" t="s">
        <v>9</v>
      </c>
      <c r="E242" s="122" t="s">
        <v>615</v>
      </c>
      <c r="F242" s="122" t="s">
        <v>620</v>
      </c>
      <c r="G242" s="21">
        <v>3</v>
      </c>
      <c r="H242" s="122" t="s">
        <v>621</v>
      </c>
      <c r="I242" s="37">
        <f t="shared" si="60"/>
        <v>251.05333333333331</v>
      </c>
      <c r="J242" s="7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>
        <v>1</v>
      </c>
      <c r="V242" s="2" t="s">
        <v>7</v>
      </c>
    </row>
    <row r="243" spans="1:23" ht="23.1" customHeight="1">
      <c r="A243" s="11">
        <v>238</v>
      </c>
      <c r="B243" s="3" t="s">
        <v>622</v>
      </c>
      <c r="C243" s="13" t="s">
        <v>16</v>
      </c>
      <c r="D243" s="7" t="s">
        <v>9</v>
      </c>
      <c r="E243" s="122" t="s">
        <v>623</v>
      </c>
      <c r="F243" s="122" t="s">
        <v>624</v>
      </c>
      <c r="G243" s="21">
        <v>1</v>
      </c>
      <c r="H243" s="122" t="s">
        <v>625</v>
      </c>
      <c r="I243" s="37">
        <f>491.72/2</f>
        <v>245.86</v>
      </c>
      <c r="J243" s="7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>
        <v>1</v>
      </c>
      <c r="V243" s="2" t="s">
        <v>7</v>
      </c>
    </row>
    <row r="244" spans="1:23" ht="23.1" customHeight="1">
      <c r="A244" s="11">
        <v>239</v>
      </c>
      <c r="B244" s="3" t="s">
        <v>622</v>
      </c>
      <c r="C244" s="13" t="s">
        <v>16</v>
      </c>
      <c r="D244" s="7" t="s">
        <v>9</v>
      </c>
      <c r="E244" s="122" t="s">
        <v>623</v>
      </c>
      <c r="F244" s="122" t="s">
        <v>626</v>
      </c>
      <c r="G244" s="21">
        <v>2</v>
      </c>
      <c r="H244" s="122" t="s">
        <v>627</v>
      </c>
      <c r="I244" s="33">
        <f t="shared" ref="I244" si="61">491.72/2</f>
        <v>245.86</v>
      </c>
      <c r="J244" s="7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>
        <v>1</v>
      </c>
      <c r="V244" s="2" t="s">
        <v>7</v>
      </c>
    </row>
    <row r="245" spans="1:23" ht="23.1" customHeight="1">
      <c r="A245" s="11">
        <v>240</v>
      </c>
      <c r="B245" s="3" t="s">
        <v>628</v>
      </c>
      <c r="C245" s="13" t="s">
        <v>16</v>
      </c>
      <c r="D245" s="7" t="s">
        <v>10</v>
      </c>
      <c r="E245" s="122" t="s">
        <v>623</v>
      </c>
      <c r="F245" s="122" t="s">
        <v>629</v>
      </c>
      <c r="G245" s="21">
        <v>1</v>
      </c>
      <c r="H245" s="122" t="s">
        <v>630</v>
      </c>
      <c r="I245" s="44">
        <f>537.84031/2</f>
        <v>268.92015500000002</v>
      </c>
      <c r="J245" s="7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>
        <v>1</v>
      </c>
      <c r="V245" s="2" t="s">
        <v>1074</v>
      </c>
    </row>
    <row r="246" spans="1:23" ht="23.1" customHeight="1">
      <c r="A246" s="11">
        <v>241</v>
      </c>
      <c r="B246" s="3" t="s">
        <v>628</v>
      </c>
      <c r="C246" s="13" t="s">
        <v>16</v>
      </c>
      <c r="D246" s="7" t="s">
        <v>10</v>
      </c>
      <c r="E246" s="122" t="s">
        <v>623</v>
      </c>
      <c r="F246" s="122" t="s">
        <v>631</v>
      </c>
      <c r="G246" s="21">
        <v>2</v>
      </c>
      <c r="H246" s="122" t="s">
        <v>632</v>
      </c>
      <c r="I246" s="44">
        <f t="shared" ref="I246" si="62">537.84031/2</f>
        <v>268.92015500000002</v>
      </c>
      <c r="J246" s="7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>
        <v>1</v>
      </c>
      <c r="V246" s="2" t="s">
        <v>1074</v>
      </c>
    </row>
    <row r="247" spans="1:23" ht="23.1" customHeight="1">
      <c r="A247" s="11">
        <v>242</v>
      </c>
      <c r="B247" s="3" t="s">
        <v>633</v>
      </c>
      <c r="C247" s="13" t="s">
        <v>16</v>
      </c>
      <c r="D247" s="7" t="s">
        <v>10</v>
      </c>
      <c r="E247" s="122" t="s">
        <v>615</v>
      </c>
      <c r="F247" s="122" t="s">
        <v>634</v>
      </c>
      <c r="G247" s="21">
        <v>1</v>
      </c>
      <c r="H247" s="122" t="s">
        <v>635</v>
      </c>
      <c r="I247" s="44">
        <f>767.13/3</f>
        <v>255.71</v>
      </c>
      <c r="J247" s="7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>
        <v>1</v>
      </c>
      <c r="V247" s="2" t="s">
        <v>1074</v>
      </c>
    </row>
    <row r="248" spans="1:23" ht="23.1" customHeight="1">
      <c r="A248" s="11">
        <v>243</v>
      </c>
      <c r="B248" s="3" t="s">
        <v>633</v>
      </c>
      <c r="C248" s="13" t="s">
        <v>16</v>
      </c>
      <c r="D248" s="7" t="s">
        <v>10</v>
      </c>
      <c r="E248" s="122" t="s">
        <v>615</v>
      </c>
      <c r="F248" s="122" t="s">
        <v>636</v>
      </c>
      <c r="G248" s="21">
        <v>2</v>
      </c>
      <c r="H248" s="122" t="s">
        <v>637</v>
      </c>
      <c r="I248" s="44">
        <f t="shared" ref="I248:I249" si="63">767.13/3</f>
        <v>255.71</v>
      </c>
      <c r="J248" s="7"/>
      <c r="K248" s="57"/>
      <c r="L248" s="57"/>
      <c r="M248" s="57" t="s">
        <v>922</v>
      </c>
      <c r="N248" s="57"/>
      <c r="O248" s="57"/>
      <c r="P248" s="57"/>
      <c r="Q248" s="58"/>
      <c r="R248" s="16"/>
      <c r="S248" s="158"/>
      <c r="T248" s="14"/>
      <c r="U248" s="14">
        <v>1</v>
      </c>
      <c r="V248" s="2" t="s">
        <v>1001</v>
      </c>
      <c r="W248" s="164" t="s">
        <v>1076</v>
      </c>
    </row>
    <row r="249" spans="1:23" ht="23.1" customHeight="1">
      <c r="A249" s="11">
        <v>244</v>
      </c>
      <c r="B249" s="3" t="s">
        <v>633</v>
      </c>
      <c r="C249" s="13" t="s">
        <v>16</v>
      </c>
      <c r="D249" s="7" t="s">
        <v>10</v>
      </c>
      <c r="E249" s="122" t="s">
        <v>615</v>
      </c>
      <c r="F249" s="122" t="s">
        <v>638</v>
      </c>
      <c r="G249" s="21">
        <v>3</v>
      </c>
      <c r="H249" s="122" t="s">
        <v>639</v>
      </c>
      <c r="I249" s="44">
        <f t="shared" si="63"/>
        <v>255.71</v>
      </c>
      <c r="J249" s="7"/>
      <c r="K249" s="14"/>
      <c r="L249" s="14"/>
      <c r="M249" s="14"/>
      <c r="N249" s="14"/>
      <c r="O249" s="14"/>
      <c r="P249" s="14"/>
      <c r="Q249" s="14"/>
      <c r="R249" s="14"/>
      <c r="S249" s="14"/>
      <c r="T249" s="14">
        <v>1</v>
      </c>
      <c r="U249" s="15"/>
      <c r="V249" s="2"/>
    </row>
    <row r="250" spans="1:23" ht="23.1" customHeight="1">
      <c r="A250" s="11">
        <v>245</v>
      </c>
      <c r="B250" s="3" t="s">
        <v>640</v>
      </c>
      <c r="C250" s="13" t="s">
        <v>16</v>
      </c>
      <c r="D250" s="7" t="s">
        <v>10</v>
      </c>
      <c r="E250" s="122" t="s">
        <v>615</v>
      </c>
      <c r="F250" s="122" t="s">
        <v>641</v>
      </c>
      <c r="G250" s="21">
        <v>1</v>
      </c>
      <c r="H250" s="122" t="s">
        <v>642</v>
      </c>
      <c r="I250" s="44">
        <f>802.81396/3</f>
        <v>267.60465333333332</v>
      </c>
      <c r="J250" s="7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>
        <v>1</v>
      </c>
      <c r="V250" s="2" t="s">
        <v>926</v>
      </c>
    </row>
    <row r="251" spans="1:23" ht="23.1" customHeight="1">
      <c r="A251" s="11">
        <v>246</v>
      </c>
      <c r="B251" s="3" t="s">
        <v>640</v>
      </c>
      <c r="C251" s="13" t="s">
        <v>16</v>
      </c>
      <c r="D251" s="7" t="s">
        <v>10</v>
      </c>
      <c r="E251" s="122" t="s">
        <v>615</v>
      </c>
      <c r="F251" s="122" t="s">
        <v>643</v>
      </c>
      <c r="G251" s="21">
        <v>2</v>
      </c>
      <c r="H251" s="122" t="s">
        <v>644</v>
      </c>
      <c r="I251" s="44">
        <f t="shared" ref="I251:I252" si="64">802.81396/3</f>
        <v>267.60465333333332</v>
      </c>
      <c r="J251" s="7"/>
      <c r="K251" s="14"/>
      <c r="L251" s="14"/>
      <c r="M251" s="14"/>
      <c r="N251" s="14"/>
      <c r="O251" s="14"/>
      <c r="P251" s="14"/>
      <c r="Q251" s="14"/>
      <c r="R251" s="16"/>
      <c r="S251" s="16"/>
      <c r="T251" s="14"/>
      <c r="U251" s="14">
        <v>1</v>
      </c>
      <c r="V251" s="2" t="s">
        <v>964</v>
      </c>
      <c r="W251" s="164" t="s">
        <v>1076</v>
      </c>
    </row>
    <row r="252" spans="1:23" ht="23.1" customHeight="1">
      <c r="A252" s="11">
        <v>247</v>
      </c>
      <c r="B252" s="3" t="s">
        <v>640</v>
      </c>
      <c r="C252" s="13" t="s">
        <v>16</v>
      </c>
      <c r="D252" s="7" t="s">
        <v>10</v>
      </c>
      <c r="E252" s="122" t="s">
        <v>615</v>
      </c>
      <c r="F252" s="122" t="s">
        <v>645</v>
      </c>
      <c r="G252" s="21">
        <v>3</v>
      </c>
      <c r="H252" s="122" t="s">
        <v>646</v>
      </c>
      <c r="I252" s="44">
        <f t="shared" si="64"/>
        <v>267.60465333333332</v>
      </c>
      <c r="J252" s="7"/>
      <c r="K252" s="14"/>
      <c r="L252" s="14"/>
      <c r="M252" s="14"/>
      <c r="N252" s="14"/>
      <c r="O252" s="14"/>
      <c r="P252" s="14"/>
      <c r="Q252" s="14"/>
      <c r="R252" s="16"/>
      <c r="S252" s="16"/>
      <c r="T252" s="14"/>
      <c r="U252" s="14">
        <v>1</v>
      </c>
      <c r="V252" s="2" t="s">
        <v>1002</v>
      </c>
      <c r="W252" s="164" t="s">
        <v>1076</v>
      </c>
    </row>
    <row r="253" spans="1:23" ht="23.1" customHeight="1">
      <c r="A253" s="11">
        <v>248</v>
      </c>
      <c r="B253" s="3" t="s">
        <v>647</v>
      </c>
      <c r="C253" s="13" t="s">
        <v>16</v>
      </c>
      <c r="D253" s="7" t="s">
        <v>10</v>
      </c>
      <c r="E253" s="122" t="s">
        <v>615</v>
      </c>
      <c r="F253" s="122" t="s">
        <v>648</v>
      </c>
      <c r="G253" s="21">
        <v>1</v>
      </c>
      <c r="H253" s="122" t="s">
        <v>649</v>
      </c>
      <c r="I253" s="44">
        <f>514.67/2</f>
        <v>257.33499999999998</v>
      </c>
      <c r="J253" s="7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>
        <v>1</v>
      </c>
      <c r="V253" s="2" t="s">
        <v>7</v>
      </c>
    </row>
    <row r="254" spans="1:23" ht="23.1" customHeight="1">
      <c r="A254" s="11">
        <v>249</v>
      </c>
      <c r="B254" s="3" t="s">
        <v>647</v>
      </c>
      <c r="C254" s="13" t="s">
        <v>16</v>
      </c>
      <c r="D254" s="7" t="s">
        <v>10</v>
      </c>
      <c r="E254" s="122" t="s">
        <v>615</v>
      </c>
      <c r="F254" s="122" t="s">
        <v>650</v>
      </c>
      <c r="G254" s="21">
        <v>2</v>
      </c>
      <c r="H254" s="122" t="s">
        <v>651</v>
      </c>
      <c r="I254" s="44">
        <f t="shared" ref="I254" si="65">514.67/2</f>
        <v>257.33499999999998</v>
      </c>
      <c r="J254" s="7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>
        <v>1</v>
      </c>
      <c r="V254" s="2" t="s">
        <v>7</v>
      </c>
    </row>
    <row r="255" spans="1:23" ht="23.1" customHeight="1">
      <c r="A255" s="11">
        <v>250</v>
      </c>
      <c r="B255" s="3" t="s">
        <v>652</v>
      </c>
      <c r="C255" s="13" t="s">
        <v>16</v>
      </c>
      <c r="D255" s="7" t="s">
        <v>10</v>
      </c>
      <c r="E255" s="122" t="s">
        <v>615</v>
      </c>
      <c r="F255" s="122" t="s">
        <v>653</v>
      </c>
      <c r="G255" s="21">
        <v>1</v>
      </c>
      <c r="H255" s="122" t="s">
        <v>654</v>
      </c>
      <c r="I255" s="44">
        <f>527.69/2</f>
        <v>263.84500000000003</v>
      </c>
      <c r="J255" s="7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>
        <v>1</v>
      </c>
      <c r="V255" s="2" t="s">
        <v>1074</v>
      </c>
    </row>
    <row r="256" spans="1:23" ht="23.1" customHeight="1">
      <c r="A256" s="11">
        <v>251</v>
      </c>
      <c r="B256" s="3" t="s">
        <v>652</v>
      </c>
      <c r="C256" s="13" t="s">
        <v>16</v>
      </c>
      <c r="D256" s="7" t="s">
        <v>10</v>
      </c>
      <c r="E256" s="122" t="s">
        <v>615</v>
      </c>
      <c r="F256" s="122" t="s">
        <v>655</v>
      </c>
      <c r="G256" s="21">
        <v>2</v>
      </c>
      <c r="H256" s="122" t="s">
        <v>656</v>
      </c>
      <c r="I256" s="45">
        <f t="shared" ref="I256" si="66">527.69/2</f>
        <v>263.84500000000003</v>
      </c>
      <c r="J256" s="7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>
        <v>1</v>
      </c>
      <c r="V256" s="23" t="s">
        <v>1074</v>
      </c>
    </row>
    <row r="257" spans="1:23" ht="23.1" customHeight="1">
      <c r="A257" s="11">
        <v>252</v>
      </c>
      <c r="B257" s="3" t="s">
        <v>657</v>
      </c>
      <c r="C257" s="13" t="s">
        <v>12</v>
      </c>
      <c r="D257" s="7" t="s">
        <v>9</v>
      </c>
      <c r="E257" s="122" t="s">
        <v>658</v>
      </c>
      <c r="F257" s="122" t="s">
        <v>659</v>
      </c>
      <c r="G257" s="21">
        <v>1</v>
      </c>
      <c r="H257" s="122" t="s">
        <v>660</v>
      </c>
      <c r="I257" s="32">
        <f>783.7029/3</f>
        <v>261.23430000000002</v>
      </c>
      <c r="J257" s="7"/>
      <c r="K257" s="62"/>
      <c r="L257" s="63"/>
      <c r="M257" s="63"/>
      <c r="N257" s="63"/>
      <c r="O257" s="63"/>
      <c r="P257" s="63"/>
      <c r="Q257" s="63">
        <v>1</v>
      </c>
      <c r="R257" s="16"/>
      <c r="S257" s="16"/>
      <c r="T257" s="16"/>
      <c r="U257" s="16"/>
      <c r="V257" s="2" t="s">
        <v>1003</v>
      </c>
      <c r="W257" s="164" t="s">
        <v>1076</v>
      </c>
    </row>
    <row r="258" spans="1:23" ht="23.1" customHeight="1">
      <c r="A258" s="11">
        <v>253</v>
      </c>
      <c r="B258" s="3" t="s">
        <v>657</v>
      </c>
      <c r="C258" s="13" t="s">
        <v>12</v>
      </c>
      <c r="D258" s="7" t="s">
        <v>9</v>
      </c>
      <c r="E258" s="122" t="s">
        <v>658</v>
      </c>
      <c r="F258" s="122" t="s">
        <v>661</v>
      </c>
      <c r="G258" s="21">
        <v>2</v>
      </c>
      <c r="H258" s="122" t="s">
        <v>662</v>
      </c>
      <c r="I258" s="32">
        <f t="shared" ref="I258:I259" si="67">783.7029/3</f>
        <v>261.23430000000002</v>
      </c>
      <c r="J258" s="7"/>
      <c r="K258" s="14"/>
      <c r="L258" s="14"/>
      <c r="M258" s="14"/>
      <c r="N258" s="14"/>
      <c r="O258" s="14"/>
      <c r="P258" s="14"/>
      <c r="Q258" s="14">
        <v>1</v>
      </c>
      <c r="R258" s="16"/>
      <c r="S258" s="16"/>
      <c r="T258" s="16"/>
      <c r="U258" s="16"/>
      <c r="V258" s="2" t="s">
        <v>965</v>
      </c>
      <c r="W258" s="164" t="s">
        <v>1076</v>
      </c>
    </row>
    <row r="259" spans="1:23" ht="23.1" customHeight="1">
      <c r="A259" s="11">
        <v>254</v>
      </c>
      <c r="B259" s="3" t="s">
        <v>657</v>
      </c>
      <c r="C259" s="13" t="s">
        <v>12</v>
      </c>
      <c r="D259" s="7" t="s">
        <v>9</v>
      </c>
      <c r="E259" s="122" t="s">
        <v>658</v>
      </c>
      <c r="F259" s="122" t="s">
        <v>663</v>
      </c>
      <c r="G259" s="21">
        <v>3</v>
      </c>
      <c r="H259" s="122" t="s">
        <v>664</v>
      </c>
      <c r="I259" s="32">
        <f t="shared" si="67"/>
        <v>261.23430000000002</v>
      </c>
      <c r="J259" s="7">
        <v>1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15">
        <v>0</v>
      </c>
      <c r="Q259" s="15">
        <v>0</v>
      </c>
      <c r="R259" s="16"/>
      <c r="S259" s="16"/>
      <c r="T259" s="16"/>
      <c r="U259" s="16">
        <v>0</v>
      </c>
      <c r="V259" s="2" t="s">
        <v>1091</v>
      </c>
    </row>
    <row r="260" spans="1:23" ht="23.1" customHeight="1">
      <c r="A260" s="11">
        <v>255</v>
      </c>
      <c r="B260" s="3" t="s">
        <v>665</v>
      </c>
      <c r="C260" s="13" t="s">
        <v>12</v>
      </c>
      <c r="D260" s="7" t="s">
        <v>9</v>
      </c>
      <c r="E260" s="122" t="s">
        <v>666</v>
      </c>
      <c r="F260" s="122" t="s">
        <v>667</v>
      </c>
      <c r="G260" s="21">
        <v>1</v>
      </c>
      <c r="H260" s="122" t="s">
        <v>668</v>
      </c>
      <c r="I260" s="33">
        <f>782.61973/3</f>
        <v>260.87324333333333</v>
      </c>
      <c r="J260" s="7"/>
      <c r="K260" s="14"/>
      <c r="L260" s="14"/>
      <c r="M260" s="14"/>
      <c r="N260" s="14"/>
      <c r="O260" s="14"/>
      <c r="P260" s="14"/>
      <c r="Q260" s="14">
        <v>1</v>
      </c>
      <c r="R260" s="16"/>
      <c r="S260" s="16"/>
      <c r="T260" s="16"/>
      <c r="U260" s="16"/>
      <c r="V260" s="2" t="s">
        <v>966</v>
      </c>
      <c r="W260" s="164" t="s">
        <v>1076</v>
      </c>
    </row>
    <row r="261" spans="1:23" ht="23.1" customHeight="1">
      <c r="A261" s="11">
        <v>256</v>
      </c>
      <c r="B261" s="3" t="s">
        <v>665</v>
      </c>
      <c r="C261" s="13" t="s">
        <v>12</v>
      </c>
      <c r="D261" s="7" t="s">
        <v>9</v>
      </c>
      <c r="E261" s="122" t="s">
        <v>666</v>
      </c>
      <c r="F261" s="122" t="s">
        <v>669</v>
      </c>
      <c r="G261" s="21">
        <v>2</v>
      </c>
      <c r="H261" s="122" t="s">
        <v>670</v>
      </c>
      <c r="I261" s="33">
        <f t="shared" ref="I261:I262" si="68">782.61973/3</f>
        <v>260.87324333333333</v>
      </c>
      <c r="J261" s="7">
        <v>1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6"/>
      <c r="S261" s="16"/>
      <c r="T261" s="16"/>
      <c r="U261" s="16">
        <v>0</v>
      </c>
      <c r="V261" s="2" t="s">
        <v>152</v>
      </c>
    </row>
    <row r="262" spans="1:23" ht="23.1" customHeight="1">
      <c r="A262" s="11">
        <v>257</v>
      </c>
      <c r="B262" s="3" t="s">
        <v>665</v>
      </c>
      <c r="C262" s="13" t="s">
        <v>12</v>
      </c>
      <c r="D262" s="7" t="s">
        <v>9</v>
      </c>
      <c r="E262" s="122" t="s">
        <v>666</v>
      </c>
      <c r="F262" s="122" t="s">
        <v>671</v>
      </c>
      <c r="G262" s="21">
        <v>3</v>
      </c>
      <c r="H262" s="122" t="s">
        <v>672</v>
      </c>
      <c r="I262" s="33">
        <f t="shared" si="68"/>
        <v>260.87324333333333</v>
      </c>
      <c r="J262" s="7"/>
      <c r="K262" s="14"/>
      <c r="L262" s="14"/>
      <c r="M262" s="14"/>
      <c r="N262" s="14"/>
      <c r="O262" s="14">
        <v>1</v>
      </c>
      <c r="P262" s="15">
        <v>0</v>
      </c>
      <c r="Q262" s="15"/>
      <c r="R262" s="16"/>
      <c r="S262" s="16"/>
      <c r="T262" s="16"/>
      <c r="U262" s="16"/>
      <c r="V262" s="2" t="s">
        <v>967</v>
      </c>
      <c r="W262" s="164" t="s">
        <v>1076</v>
      </c>
    </row>
    <row r="263" spans="1:23" ht="23.1" customHeight="1">
      <c r="A263" s="11">
        <v>258</v>
      </c>
      <c r="B263" s="3" t="s">
        <v>673</v>
      </c>
      <c r="C263" s="13" t="s">
        <v>12</v>
      </c>
      <c r="D263" s="7" t="s">
        <v>9</v>
      </c>
      <c r="E263" s="122" t="s">
        <v>674</v>
      </c>
      <c r="F263" s="122" t="s">
        <v>675</v>
      </c>
      <c r="G263" s="21">
        <v>1</v>
      </c>
      <c r="H263" s="122" t="s">
        <v>676</v>
      </c>
      <c r="I263" s="33">
        <f>490.4/2</f>
        <v>245.2</v>
      </c>
      <c r="J263" s="7"/>
      <c r="K263" s="14"/>
      <c r="L263" s="14"/>
      <c r="M263" s="14"/>
      <c r="N263" s="14"/>
      <c r="O263" s="14"/>
      <c r="P263" s="14"/>
      <c r="Q263" s="14"/>
      <c r="R263" s="14"/>
      <c r="S263" s="14"/>
      <c r="T263" s="14">
        <v>1</v>
      </c>
      <c r="U263" s="15"/>
      <c r="V263" s="2" t="s">
        <v>677</v>
      </c>
    </row>
    <row r="264" spans="1:23" ht="23.1" customHeight="1">
      <c r="A264" s="11">
        <v>259</v>
      </c>
      <c r="B264" s="3" t="s">
        <v>673</v>
      </c>
      <c r="C264" s="13" t="s">
        <v>12</v>
      </c>
      <c r="D264" s="7" t="s">
        <v>9</v>
      </c>
      <c r="E264" s="122" t="s">
        <v>674</v>
      </c>
      <c r="F264" s="122" t="s">
        <v>678</v>
      </c>
      <c r="G264" s="21">
        <v>2</v>
      </c>
      <c r="H264" s="122" t="s">
        <v>679</v>
      </c>
      <c r="I264" s="33">
        <f>490.4/2</f>
        <v>245.2</v>
      </c>
      <c r="J264" s="7"/>
      <c r="K264" s="14"/>
      <c r="L264" s="14"/>
      <c r="M264" s="14"/>
      <c r="N264" s="14"/>
      <c r="O264" s="14"/>
      <c r="P264" s="14"/>
      <c r="Q264" s="14"/>
      <c r="R264" s="14"/>
      <c r="S264" s="14"/>
      <c r="T264" s="14">
        <v>1</v>
      </c>
      <c r="U264" s="15"/>
      <c r="V264" s="2" t="s">
        <v>209</v>
      </c>
    </row>
    <row r="265" spans="1:23" ht="23.1" customHeight="1">
      <c r="A265" s="11">
        <v>260</v>
      </c>
      <c r="B265" s="3" t="s">
        <v>680</v>
      </c>
      <c r="C265" s="13" t="s">
        <v>12</v>
      </c>
      <c r="D265" s="7" t="s">
        <v>9</v>
      </c>
      <c r="E265" s="122" t="s">
        <v>681</v>
      </c>
      <c r="F265" s="122" t="s">
        <v>682</v>
      </c>
      <c r="G265" s="21">
        <v>1</v>
      </c>
      <c r="H265" s="122" t="s">
        <v>683</v>
      </c>
      <c r="I265" s="33">
        <f>504.74753/2</f>
        <v>252.37376499999999</v>
      </c>
      <c r="J265" s="7"/>
      <c r="K265" s="14"/>
      <c r="L265" s="14"/>
      <c r="M265" s="14"/>
      <c r="N265" s="14"/>
      <c r="O265" s="14"/>
      <c r="P265" s="14"/>
      <c r="Q265" s="14"/>
      <c r="R265" s="14"/>
      <c r="S265" s="14"/>
      <c r="T265" s="14">
        <v>1</v>
      </c>
      <c r="U265" s="15"/>
      <c r="V265" s="2" t="s">
        <v>175</v>
      </c>
    </row>
    <row r="266" spans="1:23" ht="23.1" customHeight="1">
      <c r="A266" s="11">
        <v>261</v>
      </c>
      <c r="B266" s="3" t="s">
        <v>680</v>
      </c>
      <c r="C266" s="13" t="s">
        <v>12</v>
      </c>
      <c r="D266" s="7" t="s">
        <v>9</v>
      </c>
      <c r="E266" s="122" t="s">
        <v>681</v>
      </c>
      <c r="F266" s="122" t="s">
        <v>684</v>
      </c>
      <c r="G266" s="21">
        <v>2</v>
      </c>
      <c r="H266" s="122" t="s">
        <v>685</v>
      </c>
      <c r="I266" s="33">
        <f>504.74753/2</f>
        <v>252.37376499999999</v>
      </c>
      <c r="J266" s="7"/>
      <c r="K266" s="14"/>
      <c r="L266" s="14"/>
      <c r="M266" s="14"/>
      <c r="N266" s="14"/>
      <c r="O266" s="14"/>
      <c r="P266" s="14"/>
      <c r="Q266" s="14"/>
      <c r="R266" s="14"/>
      <c r="S266" s="14"/>
      <c r="T266" s="14">
        <v>1</v>
      </c>
      <c r="U266" s="15"/>
      <c r="V266" s="2"/>
    </row>
    <row r="267" spans="1:23" ht="23.1" customHeight="1">
      <c r="A267" s="11">
        <v>262</v>
      </c>
      <c r="B267" s="3" t="s">
        <v>686</v>
      </c>
      <c r="C267" s="13" t="s">
        <v>12</v>
      </c>
      <c r="D267" s="7" t="s">
        <v>9</v>
      </c>
      <c r="E267" s="122" t="s">
        <v>687</v>
      </c>
      <c r="F267" s="122" t="s">
        <v>688</v>
      </c>
      <c r="G267" s="21">
        <v>1</v>
      </c>
      <c r="H267" s="122" t="s">
        <v>689</v>
      </c>
      <c r="I267" s="33">
        <f>735.62/3</f>
        <v>245.20666666666668</v>
      </c>
      <c r="J267" s="7"/>
      <c r="K267" s="14"/>
      <c r="L267" s="14"/>
      <c r="M267" s="14"/>
      <c r="N267" s="14"/>
      <c r="O267" s="14"/>
      <c r="P267" s="14"/>
      <c r="Q267" s="14"/>
      <c r="R267" s="14"/>
      <c r="S267" s="14"/>
      <c r="T267" s="14">
        <v>1</v>
      </c>
      <c r="U267" s="15"/>
      <c r="V267" s="2" t="s">
        <v>175</v>
      </c>
    </row>
    <row r="268" spans="1:23" ht="23.1" customHeight="1">
      <c r="A268" s="11">
        <v>263</v>
      </c>
      <c r="B268" s="3" t="s">
        <v>686</v>
      </c>
      <c r="C268" s="13" t="s">
        <v>12</v>
      </c>
      <c r="D268" s="7" t="s">
        <v>9</v>
      </c>
      <c r="E268" s="122" t="s">
        <v>687</v>
      </c>
      <c r="F268" s="122" t="s">
        <v>690</v>
      </c>
      <c r="G268" s="21">
        <v>2</v>
      </c>
      <c r="H268" s="122" t="s">
        <v>691</v>
      </c>
      <c r="I268" s="33">
        <f t="shared" ref="I268:I269" si="69">735.62/3</f>
        <v>245.20666666666668</v>
      </c>
      <c r="J268" s="7"/>
      <c r="K268" s="14"/>
      <c r="L268" s="14"/>
      <c r="M268" s="14"/>
      <c r="N268" s="14"/>
      <c r="O268" s="14"/>
      <c r="P268" s="14"/>
      <c r="Q268" s="14"/>
      <c r="R268" s="14"/>
      <c r="S268" s="14"/>
      <c r="T268" s="14">
        <v>1</v>
      </c>
      <c r="U268" s="15"/>
      <c r="V268" s="2" t="s">
        <v>175</v>
      </c>
    </row>
    <row r="269" spans="1:23" ht="23.1" customHeight="1">
      <c r="A269" s="11">
        <v>264</v>
      </c>
      <c r="B269" s="3" t="s">
        <v>686</v>
      </c>
      <c r="C269" s="13" t="s">
        <v>12</v>
      </c>
      <c r="D269" s="7" t="s">
        <v>9</v>
      </c>
      <c r="E269" s="122" t="s">
        <v>687</v>
      </c>
      <c r="F269" s="122" t="s">
        <v>692</v>
      </c>
      <c r="G269" s="21">
        <v>3</v>
      </c>
      <c r="H269" s="122" t="s">
        <v>693</v>
      </c>
      <c r="I269" s="33">
        <f t="shared" si="69"/>
        <v>245.20666666666668</v>
      </c>
      <c r="J269" s="7"/>
      <c r="K269" s="14"/>
      <c r="L269" s="14"/>
      <c r="M269" s="14"/>
      <c r="N269" s="14"/>
      <c r="O269" s="14"/>
      <c r="P269" s="14"/>
      <c r="Q269" s="14"/>
      <c r="R269" s="14"/>
      <c r="S269" s="14"/>
      <c r="T269" s="14">
        <v>1</v>
      </c>
      <c r="U269" s="15"/>
      <c r="V269" s="2" t="s">
        <v>175</v>
      </c>
    </row>
    <row r="270" spans="1:23" ht="23.1" customHeight="1">
      <c r="A270" s="11">
        <v>265</v>
      </c>
      <c r="B270" s="3" t="s">
        <v>694</v>
      </c>
      <c r="C270" s="13" t="s">
        <v>12</v>
      </c>
      <c r="D270" s="7" t="s">
        <v>10</v>
      </c>
      <c r="E270" s="122" t="s">
        <v>681</v>
      </c>
      <c r="F270" s="122" t="s">
        <v>695</v>
      </c>
      <c r="G270" s="21">
        <v>1</v>
      </c>
      <c r="H270" s="122" t="s">
        <v>696</v>
      </c>
      <c r="I270" s="35"/>
      <c r="J270" s="7">
        <v>1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6"/>
      <c r="S270" s="16"/>
      <c r="T270" s="15"/>
      <c r="U270" s="15"/>
      <c r="V270" s="2" t="s">
        <v>152</v>
      </c>
    </row>
    <row r="271" spans="1:23" ht="23.1" customHeight="1">
      <c r="A271" s="11">
        <v>266</v>
      </c>
      <c r="B271" s="3" t="s">
        <v>694</v>
      </c>
      <c r="C271" s="13" t="s">
        <v>12</v>
      </c>
      <c r="D271" s="7" t="s">
        <v>10</v>
      </c>
      <c r="E271" s="122" t="s">
        <v>681</v>
      </c>
      <c r="F271" s="122" t="s">
        <v>697</v>
      </c>
      <c r="G271" s="21">
        <v>2</v>
      </c>
      <c r="H271" s="122" t="s">
        <v>698</v>
      </c>
      <c r="I271" s="46"/>
      <c r="J271" s="7">
        <v>1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6"/>
      <c r="S271" s="16"/>
      <c r="T271" s="15"/>
      <c r="U271" s="15"/>
      <c r="V271" s="2" t="s">
        <v>152</v>
      </c>
    </row>
    <row r="272" spans="1:23" ht="23.1" customHeight="1">
      <c r="A272" s="11">
        <v>267</v>
      </c>
      <c r="B272" s="3" t="s">
        <v>699</v>
      </c>
      <c r="C272" s="13" t="s">
        <v>12</v>
      </c>
      <c r="D272" s="7" t="s">
        <v>10</v>
      </c>
      <c r="E272" s="122" t="s">
        <v>658</v>
      </c>
      <c r="F272" s="122" t="s">
        <v>700</v>
      </c>
      <c r="G272" s="21">
        <v>1</v>
      </c>
      <c r="H272" s="122" t="s">
        <v>701</v>
      </c>
      <c r="I272" s="35">
        <f>737.93/3</f>
        <v>245.97666666666666</v>
      </c>
      <c r="J272" s="7"/>
      <c r="K272" s="14"/>
      <c r="L272" s="14"/>
      <c r="M272" s="14"/>
      <c r="N272" s="14"/>
      <c r="O272" s="14">
        <v>1</v>
      </c>
      <c r="P272" s="15">
        <v>0</v>
      </c>
      <c r="Q272" s="15"/>
      <c r="R272" s="16"/>
      <c r="S272" s="16"/>
      <c r="T272" s="16"/>
      <c r="U272" s="16"/>
      <c r="V272" s="2" t="s">
        <v>968</v>
      </c>
      <c r="W272" s="164" t="s">
        <v>1076</v>
      </c>
    </row>
    <row r="273" spans="1:23" ht="23.1" customHeight="1">
      <c r="A273" s="11">
        <v>268</v>
      </c>
      <c r="B273" s="3" t="s">
        <v>699</v>
      </c>
      <c r="C273" s="13" t="s">
        <v>12</v>
      </c>
      <c r="D273" s="7" t="s">
        <v>10</v>
      </c>
      <c r="E273" s="122" t="s">
        <v>658</v>
      </c>
      <c r="F273" s="122" t="s">
        <v>702</v>
      </c>
      <c r="G273" s="21">
        <v>2</v>
      </c>
      <c r="H273" s="122" t="s">
        <v>703</v>
      </c>
      <c r="I273" s="35">
        <f t="shared" ref="I273:I274" si="70">737.93/3</f>
        <v>245.97666666666666</v>
      </c>
      <c r="J273" s="7"/>
      <c r="K273" s="14"/>
      <c r="L273" s="14"/>
      <c r="M273" s="14"/>
      <c r="N273" s="14"/>
      <c r="O273" s="14"/>
      <c r="P273" s="14"/>
      <c r="Q273" s="14">
        <v>1</v>
      </c>
      <c r="R273" s="16"/>
      <c r="S273" s="16"/>
      <c r="T273" s="16"/>
      <c r="U273" s="16"/>
      <c r="V273" s="2" t="s">
        <v>1004</v>
      </c>
      <c r="W273" s="164" t="s">
        <v>1076</v>
      </c>
    </row>
    <row r="274" spans="1:23" ht="23.1" customHeight="1">
      <c r="A274" s="11">
        <v>269</v>
      </c>
      <c r="B274" s="3" t="s">
        <v>699</v>
      </c>
      <c r="C274" s="13" t="s">
        <v>12</v>
      </c>
      <c r="D274" s="7" t="s">
        <v>10</v>
      </c>
      <c r="E274" s="122" t="s">
        <v>658</v>
      </c>
      <c r="F274" s="122" t="s">
        <v>704</v>
      </c>
      <c r="G274" s="21">
        <v>3</v>
      </c>
      <c r="H274" s="122" t="s">
        <v>705</v>
      </c>
      <c r="I274" s="35">
        <f t="shared" si="70"/>
        <v>245.97666666666666</v>
      </c>
      <c r="J274" s="7"/>
      <c r="K274" s="14"/>
      <c r="L274" s="14"/>
      <c r="M274" s="14"/>
      <c r="N274" s="14"/>
      <c r="O274" s="14">
        <v>1</v>
      </c>
      <c r="P274" s="15">
        <v>0</v>
      </c>
      <c r="Q274" s="15"/>
      <c r="R274" s="16"/>
      <c r="S274" s="16"/>
      <c r="T274" s="16"/>
      <c r="U274" s="16"/>
      <c r="V274" s="2" t="s">
        <v>969</v>
      </c>
      <c r="W274" s="164" t="s">
        <v>1076</v>
      </c>
    </row>
    <row r="275" spans="1:23" ht="23.1" customHeight="1">
      <c r="A275" s="11">
        <v>270</v>
      </c>
      <c r="B275" s="3" t="s">
        <v>706</v>
      </c>
      <c r="C275" s="13" t="s">
        <v>12</v>
      </c>
      <c r="D275" s="7" t="s">
        <v>10</v>
      </c>
      <c r="E275" s="122" t="s">
        <v>658</v>
      </c>
      <c r="F275" s="122" t="s">
        <v>707</v>
      </c>
      <c r="G275" s="21">
        <v>1</v>
      </c>
      <c r="H275" s="122" t="s">
        <v>708</v>
      </c>
      <c r="I275" s="35">
        <f>777.1837/3</f>
        <v>259.06123333333335</v>
      </c>
      <c r="J275" s="7"/>
      <c r="K275" s="14"/>
      <c r="L275" s="14"/>
      <c r="M275" s="14"/>
      <c r="N275" s="14"/>
      <c r="O275" s="14"/>
      <c r="P275" s="14"/>
      <c r="Q275" s="14"/>
      <c r="R275" s="14"/>
      <c r="S275" s="14"/>
      <c r="T275" s="14">
        <v>1</v>
      </c>
      <c r="U275" s="16"/>
      <c r="V275" s="2" t="s">
        <v>970</v>
      </c>
      <c r="W275" s="164" t="s">
        <v>1076</v>
      </c>
    </row>
    <row r="276" spans="1:23" ht="23.1" customHeight="1">
      <c r="A276" s="11">
        <v>271</v>
      </c>
      <c r="B276" s="3" t="s">
        <v>706</v>
      </c>
      <c r="C276" s="13" t="s">
        <v>12</v>
      </c>
      <c r="D276" s="7" t="s">
        <v>10</v>
      </c>
      <c r="E276" s="122" t="s">
        <v>658</v>
      </c>
      <c r="F276" s="122" t="s">
        <v>709</v>
      </c>
      <c r="G276" s="21">
        <v>2</v>
      </c>
      <c r="H276" s="122" t="s">
        <v>710</v>
      </c>
      <c r="I276" s="35">
        <f t="shared" ref="I276:I277" si="71">777.1837/3</f>
        <v>259.06123333333335</v>
      </c>
      <c r="J276" s="7"/>
      <c r="K276" s="14"/>
      <c r="L276" s="14"/>
      <c r="M276" s="14"/>
      <c r="N276" s="14"/>
      <c r="O276" s="14"/>
      <c r="P276" s="14"/>
      <c r="Q276" s="14">
        <v>1</v>
      </c>
      <c r="R276" s="16"/>
      <c r="S276" s="16"/>
      <c r="T276" s="16"/>
      <c r="U276" s="16"/>
      <c r="V276" s="2" t="s">
        <v>971</v>
      </c>
      <c r="W276" s="164" t="s">
        <v>1076</v>
      </c>
    </row>
    <row r="277" spans="1:23" ht="23.1" customHeight="1">
      <c r="A277" s="11">
        <v>272</v>
      </c>
      <c r="B277" s="3" t="s">
        <v>706</v>
      </c>
      <c r="C277" s="13" t="s">
        <v>12</v>
      </c>
      <c r="D277" s="7" t="s">
        <v>10</v>
      </c>
      <c r="E277" s="122" t="s">
        <v>658</v>
      </c>
      <c r="F277" s="122" t="s">
        <v>711</v>
      </c>
      <c r="G277" s="21">
        <v>3</v>
      </c>
      <c r="H277" s="122" t="s">
        <v>712</v>
      </c>
      <c r="I277" s="35">
        <f t="shared" si="71"/>
        <v>259.06123333333335</v>
      </c>
      <c r="J277" s="7"/>
      <c r="K277" s="14"/>
      <c r="L277" s="14"/>
      <c r="M277" s="14"/>
      <c r="N277" s="14"/>
      <c r="O277" s="14"/>
      <c r="P277" s="14"/>
      <c r="Q277" s="14">
        <v>1</v>
      </c>
      <c r="R277" s="16"/>
      <c r="S277" s="16"/>
      <c r="T277" s="16"/>
      <c r="U277" s="16"/>
      <c r="V277" s="2" t="s">
        <v>972</v>
      </c>
      <c r="W277" s="164" t="s">
        <v>1076</v>
      </c>
    </row>
    <row r="278" spans="1:23" ht="23.1" customHeight="1">
      <c r="A278" s="11">
        <v>273</v>
      </c>
      <c r="B278" s="3" t="s">
        <v>713</v>
      </c>
      <c r="C278" s="13" t="s">
        <v>12</v>
      </c>
      <c r="D278" s="7" t="s">
        <v>10</v>
      </c>
      <c r="E278" s="122" t="s">
        <v>658</v>
      </c>
      <c r="F278" s="122" t="s">
        <v>714</v>
      </c>
      <c r="G278" s="21">
        <v>1</v>
      </c>
      <c r="H278" s="122" t="s">
        <v>715</v>
      </c>
      <c r="I278" s="35"/>
      <c r="J278" s="7">
        <v>1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15"/>
      <c r="Q278" s="15">
        <v>0</v>
      </c>
      <c r="R278" s="16"/>
      <c r="S278" s="16"/>
      <c r="T278" s="16"/>
      <c r="U278" s="16"/>
      <c r="V278" s="2" t="s">
        <v>920</v>
      </c>
    </row>
    <row r="279" spans="1:23" ht="23.1" customHeight="1">
      <c r="A279" s="11">
        <v>274</v>
      </c>
      <c r="B279" s="3" t="s">
        <v>713</v>
      </c>
      <c r="C279" s="13" t="s">
        <v>12</v>
      </c>
      <c r="D279" s="7" t="s">
        <v>10</v>
      </c>
      <c r="E279" s="122" t="s">
        <v>658</v>
      </c>
      <c r="F279" s="122" t="s">
        <v>716</v>
      </c>
      <c r="G279" s="21">
        <v>2</v>
      </c>
      <c r="H279" s="122" t="s">
        <v>717</v>
      </c>
      <c r="I279" s="46"/>
      <c r="J279" s="7">
        <v>1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15">
        <v>0</v>
      </c>
      <c r="Q279" s="15">
        <v>0</v>
      </c>
      <c r="R279" s="16"/>
      <c r="S279" s="16"/>
      <c r="T279" s="16"/>
      <c r="U279" s="16"/>
      <c r="V279" s="2" t="s">
        <v>920</v>
      </c>
    </row>
    <row r="280" spans="1:23" ht="23.1" customHeight="1">
      <c r="A280" s="11">
        <v>275</v>
      </c>
      <c r="B280" s="3" t="s">
        <v>718</v>
      </c>
      <c r="C280" s="13" t="s">
        <v>12</v>
      </c>
      <c r="D280" s="7" t="s">
        <v>10</v>
      </c>
      <c r="E280" s="122" t="s">
        <v>658</v>
      </c>
      <c r="F280" s="122" t="s">
        <v>719</v>
      </c>
      <c r="G280" s="21">
        <v>1</v>
      </c>
      <c r="H280" s="122" t="s">
        <v>720</v>
      </c>
      <c r="I280" s="35">
        <f>789.51914/3</f>
        <v>263.17304666666666</v>
      </c>
      <c r="J280" s="7"/>
      <c r="K280" s="14"/>
      <c r="L280" s="14"/>
      <c r="M280" s="14"/>
      <c r="N280" s="14"/>
      <c r="O280" s="14">
        <v>1</v>
      </c>
      <c r="P280" s="15">
        <v>0</v>
      </c>
      <c r="Q280" s="15"/>
      <c r="R280" s="16"/>
      <c r="S280" s="16"/>
      <c r="T280" s="16"/>
      <c r="U280" s="16"/>
      <c r="V280" s="2" t="s">
        <v>973</v>
      </c>
      <c r="W280" s="164" t="s">
        <v>1076</v>
      </c>
    </row>
    <row r="281" spans="1:23" ht="23.1" customHeight="1">
      <c r="A281" s="11">
        <v>276</v>
      </c>
      <c r="B281" s="3" t="s">
        <v>718</v>
      </c>
      <c r="C281" s="13" t="s">
        <v>12</v>
      </c>
      <c r="D281" s="7" t="s">
        <v>10</v>
      </c>
      <c r="E281" s="122" t="s">
        <v>658</v>
      </c>
      <c r="F281" s="122" t="s">
        <v>721</v>
      </c>
      <c r="G281" s="21">
        <v>2</v>
      </c>
      <c r="H281" s="122" t="s">
        <v>722</v>
      </c>
      <c r="I281" s="35">
        <f t="shared" ref="I281:I282" si="72">789.51914/3</f>
        <v>263.17304666666666</v>
      </c>
      <c r="J281" s="7"/>
      <c r="K281" s="14"/>
      <c r="L281" s="14"/>
      <c r="M281" s="14"/>
      <c r="N281" s="14"/>
      <c r="O281" s="14">
        <v>1</v>
      </c>
      <c r="P281" s="15">
        <v>0</v>
      </c>
      <c r="Q281" s="15"/>
      <c r="R281" s="16"/>
      <c r="S281" s="16"/>
      <c r="T281" s="16"/>
      <c r="U281" s="16"/>
      <c r="V281" s="2" t="s">
        <v>974</v>
      </c>
      <c r="W281" s="164" t="s">
        <v>1076</v>
      </c>
    </row>
    <row r="282" spans="1:23" ht="23.1" customHeight="1">
      <c r="A282" s="11">
        <v>277</v>
      </c>
      <c r="B282" s="3" t="s">
        <v>718</v>
      </c>
      <c r="C282" s="13" t="s">
        <v>12</v>
      </c>
      <c r="D282" s="7" t="s">
        <v>10</v>
      </c>
      <c r="E282" s="122" t="s">
        <v>658</v>
      </c>
      <c r="F282" s="122" t="s">
        <v>723</v>
      </c>
      <c r="G282" s="21">
        <v>3</v>
      </c>
      <c r="H282" s="122" t="s">
        <v>724</v>
      </c>
      <c r="I282" s="35">
        <f t="shared" si="72"/>
        <v>263.17304666666666</v>
      </c>
      <c r="J282" s="7">
        <v>1</v>
      </c>
      <c r="K282" s="15">
        <v>0</v>
      </c>
      <c r="L282" s="15">
        <v>0</v>
      </c>
      <c r="M282" s="15"/>
      <c r="N282" s="15"/>
      <c r="O282" s="15"/>
      <c r="P282" s="15"/>
      <c r="Q282" s="15">
        <v>0</v>
      </c>
      <c r="R282" s="16"/>
      <c r="S282" s="16"/>
      <c r="T282" s="15"/>
      <c r="U282" s="15"/>
      <c r="V282" s="2" t="s">
        <v>152</v>
      </c>
    </row>
    <row r="283" spans="1:23" ht="23.1" customHeight="1">
      <c r="A283" s="11">
        <v>278</v>
      </c>
      <c r="B283" s="3" t="s">
        <v>725</v>
      </c>
      <c r="C283" s="13" t="s">
        <v>12</v>
      </c>
      <c r="D283" s="7" t="s">
        <v>10</v>
      </c>
      <c r="E283" s="122" t="s">
        <v>658</v>
      </c>
      <c r="F283" s="122" t="s">
        <v>726</v>
      </c>
      <c r="G283" s="21">
        <v>1</v>
      </c>
      <c r="H283" s="122" t="s">
        <v>727</v>
      </c>
      <c r="I283" s="35"/>
      <c r="J283" s="7">
        <v>1</v>
      </c>
      <c r="K283" s="15">
        <v>0</v>
      </c>
      <c r="L283" s="15">
        <v>0</v>
      </c>
      <c r="M283" s="15"/>
      <c r="N283" s="15"/>
      <c r="O283" s="15"/>
      <c r="P283" s="15"/>
      <c r="Q283" s="15">
        <v>0</v>
      </c>
      <c r="R283" s="16"/>
      <c r="S283" s="16"/>
      <c r="T283" s="15"/>
      <c r="U283" s="15"/>
      <c r="V283" s="2"/>
    </row>
    <row r="284" spans="1:23" ht="23.1" customHeight="1">
      <c r="A284" s="11">
        <v>279</v>
      </c>
      <c r="B284" s="3" t="s">
        <v>725</v>
      </c>
      <c r="C284" s="13" t="s">
        <v>12</v>
      </c>
      <c r="D284" s="7" t="s">
        <v>10</v>
      </c>
      <c r="E284" s="122" t="s">
        <v>658</v>
      </c>
      <c r="F284" s="122" t="s">
        <v>728</v>
      </c>
      <c r="G284" s="21">
        <v>2</v>
      </c>
      <c r="H284" s="122" t="s">
        <v>729</v>
      </c>
      <c r="I284" s="46"/>
      <c r="J284" s="7">
        <v>1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6"/>
      <c r="S284" s="16"/>
      <c r="T284" s="16"/>
      <c r="U284" s="16"/>
      <c r="V284" s="2"/>
    </row>
    <row r="285" spans="1:23" ht="23.1" customHeight="1">
      <c r="A285" s="11">
        <v>280</v>
      </c>
      <c r="B285" s="3" t="s">
        <v>730</v>
      </c>
      <c r="C285" s="13" t="s">
        <v>12</v>
      </c>
      <c r="D285" s="7" t="s">
        <v>10</v>
      </c>
      <c r="E285" s="122" t="s">
        <v>658</v>
      </c>
      <c r="F285" s="122" t="s">
        <v>731</v>
      </c>
      <c r="G285" s="21">
        <v>1</v>
      </c>
      <c r="H285" s="122" t="s">
        <v>732</v>
      </c>
      <c r="I285" s="35">
        <f>787.40604/3</f>
        <v>262.46868000000001</v>
      </c>
      <c r="J285" s="7"/>
      <c r="K285" s="64"/>
      <c r="L285" s="64"/>
      <c r="M285" s="64"/>
      <c r="N285" s="64"/>
      <c r="O285" s="78"/>
      <c r="P285" s="78">
        <v>1</v>
      </c>
      <c r="Q285" s="15"/>
      <c r="R285" s="16"/>
      <c r="S285" s="16"/>
      <c r="T285" s="16"/>
      <c r="U285" s="16"/>
      <c r="V285" s="2" t="s">
        <v>975</v>
      </c>
      <c r="W285" s="164" t="s">
        <v>1076</v>
      </c>
    </row>
    <row r="286" spans="1:23" ht="23.1" customHeight="1">
      <c r="A286" s="11">
        <v>281</v>
      </c>
      <c r="B286" s="3" t="s">
        <v>730</v>
      </c>
      <c r="C286" s="13" t="s">
        <v>12</v>
      </c>
      <c r="D286" s="7" t="s">
        <v>10</v>
      </c>
      <c r="E286" s="122" t="s">
        <v>658</v>
      </c>
      <c r="F286" s="122" t="s">
        <v>733</v>
      </c>
      <c r="G286" s="21">
        <v>2</v>
      </c>
      <c r="H286" s="122" t="s">
        <v>734</v>
      </c>
      <c r="I286" s="35">
        <f t="shared" ref="I286:I287" si="73">787.40604/3</f>
        <v>262.46868000000001</v>
      </c>
      <c r="J286" s="7"/>
      <c r="K286" s="14"/>
      <c r="L286" s="14"/>
      <c r="M286" s="14">
        <v>1</v>
      </c>
      <c r="N286" s="15">
        <v>0</v>
      </c>
      <c r="O286" s="15">
        <v>0</v>
      </c>
      <c r="P286" s="15">
        <v>0</v>
      </c>
      <c r="Q286" s="15"/>
      <c r="R286" s="16"/>
      <c r="S286" s="16"/>
      <c r="T286" s="16"/>
      <c r="U286" s="16"/>
      <c r="V286" s="2" t="s">
        <v>976</v>
      </c>
      <c r="W286" s="164" t="s">
        <v>1076</v>
      </c>
    </row>
    <row r="287" spans="1:23" ht="23.1" customHeight="1">
      <c r="A287" s="11">
        <v>282</v>
      </c>
      <c r="B287" s="3" t="s">
        <v>730</v>
      </c>
      <c r="C287" s="13" t="s">
        <v>12</v>
      </c>
      <c r="D287" s="7" t="s">
        <v>10</v>
      </c>
      <c r="E287" s="122" t="s">
        <v>658</v>
      </c>
      <c r="F287" s="122" t="s">
        <v>735</v>
      </c>
      <c r="G287" s="21">
        <v>3</v>
      </c>
      <c r="H287" s="122" t="s">
        <v>736</v>
      </c>
      <c r="I287" s="35">
        <f t="shared" si="73"/>
        <v>262.46868000000001</v>
      </c>
      <c r="J287" s="7">
        <v>1</v>
      </c>
      <c r="K287" s="16"/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6"/>
      <c r="S287" s="16"/>
      <c r="T287" s="15"/>
      <c r="U287" s="15"/>
      <c r="V287" s="2" t="s">
        <v>1084</v>
      </c>
    </row>
    <row r="288" spans="1:23" ht="23.1" customHeight="1">
      <c r="A288" s="11">
        <v>283</v>
      </c>
      <c r="B288" s="3" t="s">
        <v>737</v>
      </c>
      <c r="C288" s="13" t="s">
        <v>12</v>
      </c>
      <c r="D288" s="7" t="s">
        <v>10</v>
      </c>
      <c r="E288" s="122" t="s">
        <v>658</v>
      </c>
      <c r="F288" s="122" t="s">
        <v>738</v>
      </c>
      <c r="G288" s="21">
        <v>1</v>
      </c>
      <c r="H288" s="122" t="s">
        <v>739</v>
      </c>
      <c r="I288" s="35">
        <f>738.48/3</f>
        <v>246.16</v>
      </c>
      <c r="J288" s="7"/>
      <c r="K288" s="14"/>
      <c r="L288" s="14"/>
      <c r="M288" s="14"/>
      <c r="N288" s="14"/>
      <c r="O288" s="14"/>
      <c r="P288" s="14"/>
      <c r="Q288" s="14"/>
      <c r="R288" s="14"/>
      <c r="S288" s="14"/>
      <c r="T288" s="14">
        <v>1</v>
      </c>
      <c r="U288" s="15"/>
      <c r="V288" s="2"/>
    </row>
    <row r="289" spans="1:23" ht="23.1" customHeight="1">
      <c r="A289" s="11">
        <v>284</v>
      </c>
      <c r="B289" s="3" t="s">
        <v>737</v>
      </c>
      <c r="C289" s="13" t="s">
        <v>12</v>
      </c>
      <c r="D289" s="7" t="s">
        <v>10</v>
      </c>
      <c r="E289" s="122" t="s">
        <v>658</v>
      </c>
      <c r="F289" s="122" t="s">
        <v>740</v>
      </c>
      <c r="G289" s="21">
        <v>2</v>
      </c>
      <c r="H289" s="122" t="s">
        <v>741</v>
      </c>
      <c r="I289" s="35">
        <f t="shared" ref="I289:I290" si="74">738.48/3</f>
        <v>246.16</v>
      </c>
      <c r="J289" s="7"/>
      <c r="K289" s="14"/>
      <c r="L289" s="14"/>
      <c r="M289" s="14"/>
      <c r="N289" s="14"/>
      <c r="O289" s="14"/>
      <c r="P289" s="14"/>
      <c r="Q289" s="14"/>
      <c r="R289" s="14"/>
      <c r="S289" s="14"/>
      <c r="T289" s="14">
        <v>1</v>
      </c>
      <c r="U289" s="15"/>
      <c r="V289" s="2" t="s">
        <v>742</v>
      </c>
    </row>
    <row r="290" spans="1:23" ht="23.1" customHeight="1">
      <c r="A290" s="11">
        <v>285</v>
      </c>
      <c r="B290" s="3" t="s">
        <v>737</v>
      </c>
      <c r="C290" s="13" t="s">
        <v>12</v>
      </c>
      <c r="D290" s="7" t="s">
        <v>10</v>
      </c>
      <c r="E290" s="122" t="s">
        <v>658</v>
      </c>
      <c r="F290" s="122" t="s">
        <v>743</v>
      </c>
      <c r="G290" s="21">
        <v>3</v>
      </c>
      <c r="H290" s="122" t="s">
        <v>744</v>
      </c>
      <c r="I290" s="35">
        <f t="shared" si="74"/>
        <v>246.16</v>
      </c>
      <c r="J290" s="7"/>
      <c r="K290" s="14"/>
      <c r="L290" s="14"/>
      <c r="M290" s="14"/>
      <c r="N290" s="14"/>
      <c r="O290" s="14"/>
      <c r="P290" s="14"/>
      <c r="Q290" s="14"/>
      <c r="R290" s="14"/>
      <c r="S290" s="14"/>
      <c r="T290" s="14">
        <v>1</v>
      </c>
      <c r="U290" s="15"/>
      <c r="V290" s="2"/>
    </row>
    <row r="291" spans="1:23" ht="23.1" customHeight="1">
      <c r="A291" s="11">
        <v>286</v>
      </c>
      <c r="B291" s="3" t="s">
        <v>745</v>
      </c>
      <c r="C291" s="13" t="s">
        <v>12</v>
      </c>
      <c r="D291" s="7" t="s">
        <v>10</v>
      </c>
      <c r="E291" s="122" t="s">
        <v>658</v>
      </c>
      <c r="F291" s="30" t="s">
        <v>746</v>
      </c>
      <c r="G291" s="21">
        <v>1</v>
      </c>
      <c r="H291" s="30" t="s">
        <v>747</v>
      </c>
      <c r="I291" s="45">
        <v>245.61</v>
      </c>
      <c r="J291" s="9"/>
      <c r="K291" s="14"/>
      <c r="L291" s="14"/>
      <c r="M291" s="14"/>
      <c r="N291" s="14"/>
      <c r="O291" s="14"/>
      <c r="P291" s="14"/>
      <c r="Q291" s="14">
        <v>1</v>
      </c>
      <c r="R291" s="16"/>
      <c r="S291" s="16"/>
      <c r="T291" s="16"/>
      <c r="U291" s="16"/>
      <c r="V291" s="2" t="s">
        <v>1005</v>
      </c>
      <c r="W291" s="164" t="s">
        <v>1076</v>
      </c>
    </row>
    <row r="292" spans="1:23" ht="23.1" customHeight="1">
      <c r="A292" s="11">
        <v>287</v>
      </c>
      <c r="B292" s="3" t="s">
        <v>748</v>
      </c>
      <c r="C292" s="13" t="s">
        <v>12</v>
      </c>
      <c r="D292" s="7" t="s">
        <v>10</v>
      </c>
      <c r="E292" s="122" t="s">
        <v>674</v>
      </c>
      <c r="F292" s="122" t="s">
        <v>749</v>
      </c>
      <c r="G292" s="21">
        <v>1</v>
      </c>
      <c r="H292" s="122" t="s">
        <v>750</v>
      </c>
      <c r="I292" s="44">
        <f>499.1/2</f>
        <v>249.55</v>
      </c>
      <c r="J292" s="7"/>
      <c r="K292" s="14"/>
      <c r="L292" s="14"/>
      <c r="M292" s="14"/>
      <c r="N292" s="14"/>
      <c r="O292" s="14"/>
      <c r="P292" s="14"/>
      <c r="Q292" s="14"/>
      <c r="R292" s="14"/>
      <c r="S292" s="14"/>
      <c r="T292" s="14">
        <v>1</v>
      </c>
      <c r="U292" s="15"/>
      <c r="V292" s="2" t="s">
        <v>209</v>
      </c>
    </row>
    <row r="293" spans="1:23" ht="23.1" customHeight="1">
      <c r="A293" s="11">
        <v>288</v>
      </c>
      <c r="B293" s="3" t="s">
        <v>748</v>
      </c>
      <c r="C293" s="13" t="s">
        <v>12</v>
      </c>
      <c r="D293" s="7" t="s">
        <v>10</v>
      </c>
      <c r="E293" s="122" t="s">
        <v>674</v>
      </c>
      <c r="F293" s="122" t="s">
        <v>674</v>
      </c>
      <c r="G293" s="21">
        <v>2</v>
      </c>
      <c r="H293" s="122" t="s">
        <v>751</v>
      </c>
      <c r="I293" s="44">
        <f t="shared" ref="I293" si="75">499.1/2</f>
        <v>249.55</v>
      </c>
      <c r="J293" s="7"/>
      <c r="K293" s="14"/>
      <c r="L293" s="14"/>
      <c r="M293" s="14"/>
      <c r="N293" s="14"/>
      <c r="O293" s="14"/>
      <c r="P293" s="14"/>
      <c r="Q293" s="14"/>
      <c r="R293" s="14"/>
      <c r="S293" s="14"/>
      <c r="T293" s="14">
        <v>1</v>
      </c>
      <c r="U293" s="15"/>
      <c r="V293" s="2" t="s">
        <v>209</v>
      </c>
    </row>
    <row r="294" spans="1:23" ht="23.1" customHeight="1">
      <c r="A294" s="11">
        <v>289</v>
      </c>
      <c r="B294" s="3" t="s">
        <v>752</v>
      </c>
      <c r="C294" s="13" t="s">
        <v>12</v>
      </c>
      <c r="D294" s="7" t="s">
        <v>10</v>
      </c>
      <c r="E294" s="122" t="s">
        <v>674</v>
      </c>
      <c r="F294" s="122" t="s">
        <v>753</v>
      </c>
      <c r="G294" s="21">
        <v>1</v>
      </c>
      <c r="H294" s="122" t="s">
        <v>754</v>
      </c>
      <c r="I294" s="35">
        <f>499.1/2</f>
        <v>249.55</v>
      </c>
      <c r="J294" s="7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>
        <v>1</v>
      </c>
      <c r="V294" s="2" t="s">
        <v>7</v>
      </c>
    </row>
    <row r="295" spans="1:23" ht="23.1" customHeight="1">
      <c r="A295" s="11">
        <v>290</v>
      </c>
      <c r="B295" s="3" t="s">
        <v>752</v>
      </c>
      <c r="C295" s="13" t="s">
        <v>12</v>
      </c>
      <c r="D295" s="7" t="s">
        <v>10</v>
      </c>
      <c r="E295" s="122" t="s">
        <v>674</v>
      </c>
      <c r="F295" s="122" t="s">
        <v>755</v>
      </c>
      <c r="G295" s="21">
        <v>2</v>
      </c>
      <c r="H295" s="122" t="s">
        <v>756</v>
      </c>
      <c r="I295" s="35">
        <f t="shared" ref="I295" si="76">499.1/2</f>
        <v>249.55</v>
      </c>
      <c r="J295" s="7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>
        <v>1</v>
      </c>
      <c r="V295" s="2" t="s">
        <v>7</v>
      </c>
    </row>
    <row r="296" spans="1:23" ht="23.1" customHeight="1">
      <c r="A296" s="11">
        <v>291</v>
      </c>
      <c r="B296" s="3" t="s">
        <v>757</v>
      </c>
      <c r="C296" s="13" t="s">
        <v>12</v>
      </c>
      <c r="D296" s="7" t="s">
        <v>10</v>
      </c>
      <c r="E296" s="122" t="s">
        <v>687</v>
      </c>
      <c r="F296" s="122" t="s">
        <v>758</v>
      </c>
      <c r="G296" s="21">
        <v>1</v>
      </c>
      <c r="H296" s="122" t="s">
        <v>759</v>
      </c>
      <c r="I296" s="35">
        <f>735.14/3</f>
        <v>245.04666666666665</v>
      </c>
      <c r="J296" s="7"/>
      <c r="K296" s="14"/>
      <c r="L296" s="14"/>
      <c r="M296" s="14"/>
      <c r="N296" s="14"/>
      <c r="O296" s="14"/>
      <c r="P296" s="14"/>
      <c r="Q296" s="14"/>
      <c r="R296" s="14"/>
      <c r="S296" s="14"/>
      <c r="T296" s="14">
        <v>1</v>
      </c>
      <c r="U296" s="15"/>
      <c r="V296" s="2"/>
    </row>
    <row r="297" spans="1:23" ht="23.1" customHeight="1">
      <c r="A297" s="11">
        <v>292</v>
      </c>
      <c r="B297" s="3" t="s">
        <v>757</v>
      </c>
      <c r="C297" s="13" t="s">
        <v>12</v>
      </c>
      <c r="D297" s="7" t="s">
        <v>10</v>
      </c>
      <c r="E297" s="122" t="s">
        <v>687</v>
      </c>
      <c r="F297" s="122" t="s">
        <v>760</v>
      </c>
      <c r="G297" s="21">
        <v>2</v>
      </c>
      <c r="H297" s="122" t="s">
        <v>761</v>
      </c>
      <c r="I297" s="35">
        <f t="shared" ref="I297:I298" si="77">735.14/3</f>
        <v>245.04666666666665</v>
      </c>
      <c r="J297" s="7"/>
      <c r="K297" s="14"/>
      <c r="L297" s="14"/>
      <c r="M297" s="14"/>
      <c r="N297" s="14"/>
      <c r="O297" s="14"/>
      <c r="P297" s="14"/>
      <c r="Q297" s="14"/>
      <c r="R297" s="14"/>
      <c r="S297" s="14"/>
      <c r="T297" s="14">
        <v>1</v>
      </c>
      <c r="U297" s="15"/>
      <c r="V297" s="2" t="s">
        <v>742</v>
      </c>
    </row>
    <row r="298" spans="1:23" ht="23.1" customHeight="1">
      <c r="A298" s="11">
        <v>293</v>
      </c>
      <c r="B298" s="3" t="s">
        <v>757</v>
      </c>
      <c r="C298" s="13" t="s">
        <v>12</v>
      </c>
      <c r="D298" s="7" t="s">
        <v>10</v>
      </c>
      <c r="E298" s="122" t="s">
        <v>687</v>
      </c>
      <c r="F298" s="122" t="s">
        <v>762</v>
      </c>
      <c r="G298" s="21">
        <v>3</v>
      </c>
      <c r="H298" s="122" t="s">
        <v>763</v>
      </c>
      <c r="I298" s="35">
        <f t="shared" si="77"/>
        <v>245.04666666666665</v>
      </c>
      <c r="J298" s="7">
        <v>1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6"/>
      <c r="S298" s="16"/>
      <c r="T298" s="15"/>
      <c r="U298" s="15"/>
      <c r="V298" s="23" t="s">
        <v>14</v>
      </c>
    </row>
    <row r="299" spans="1:23" ht="23.1" customHeight="1">
      <c r="A299" s="11">
        <v>294</v>
      </c>
      <c r="B299" s="3" t="s">
        <v>764</v>
      </c>
      <c r="C299" s="13" t="s">
        <v>12</v>
      </c>
      <c r="D299" s="7" t="s">
        <v>10</v>
      </c>
      <c r="E299" s="122" t="s">
        <v>687</v>
      </c>
      <c r="F299" s="122" t="s">
        <v>765</v>
      </c>
      <c r="G299" s="21">
        <v>1</v>
      </c>
      <c r="H299" s="122" t="s">
        <v>766</v>
      </c>
      <c r="I299" s="35">
        <f>494.15171/2</f>
        <v>247.07585499999999</v>
      </c>
      <c r="J299" s="7">
        <v>1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6"/>
      <c r="S299" s="16"/>
      <c r="T299" s="15"/>
      <c r="U299" s="15"/>
      <c r="V299" s="23" t="s">
        <v>14</v>
      </c>
    </row>
    <row r="300" spans="1:23" ht="23.1" customHeight="1">
      <c r="A300" s="11">
        <v>295</v>
      </c>
      <c r="B300" s="3" t="s">
        <v>764</v>
      </c>
      <c r="C300" s="13" t="s">
        <v>12</v>
      </c>
      <c r="D300" s="7" t="s">
        <v>10</v>
      </c>
      <c r="E300" s="122" t="s">
        <v>687</v>
      </c>
      <c r="F300" s="122" t="s">
        <v>767</v>
      </c>
      <c r="G300" s="21">
        <v>2</v>
      </c>
      <c r="H300" s="122" t="s">
        <v>768</v>
      </c>
      <c r="I300" s="35">
        <f t="shared" ref="I300" si="78">494.15171/2</f>
        <v>247.07585499999999</v>
      </c>
      <c r="J300" s="7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>
        <v>1</v>
      </c>
      <c r="V300" s="2"/>
    </row>
    <row r="301" spans="1:23" ht="23.1" customHeight="1">
      <c r="A301" s="11">
        <v>296</v>
      </c>
      <c r="B301" s="3" t="s">
        <v>769</v>
      </c>
      <c r="C301" s="13" t="s">
        <v>12</v>
      </c>
      <c r="D301" s="7" t="s">
        <v>10</v>
      </c>
      <c r="E301" s="122" t="s">
        <v>687</v>
      </c>
      <c r="F301" s="122" t="s">
        <v>770</v>
      </c>
      <c r="G301" s="21">
        <v>1</v>
      </c>
      <c r="H301" s="122" t="s">
        <v>771</v>
      </c>
      <c r="I301" s="35">
        <f>500.86517/2</f>
        <v>250.43258499999999</v>
      </c>
      <c r="J301" s="7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>
        <v>1</v>
      </c>
      <c r="V301" s="2"/>
    </row>
    <row r="302" spans="1:23" ht="23.1" customHeight="1">
      <c r="A302" s="11">
        <v>297</v>
      </c>
      <c r="B302" s="3" t="s">
        <v>769</v>
      </c>
      <c r="C302" s="13" t="s">
        <v>12</v>
      </c>
      <c r="D302" s="7" t="s">
        <v>10</v>
      </c>
      <c r="E302" s="122" t="s">
        <v>687</v>
      </c>
      <c r="F302" s="122" t="s">
        <v>772</v>
      </c>
      <c r="G302" s="21">
        <v>2</v>
      </c>
      <c r="H302" s="122" t="s">
        <v>773</v>
      </c>
      <c r="I302" s="35">
        <f t="shared" ref="I302" si="79">500.86517/2</f>
        <v>250.43258499999999</v>
      </c>
      <c r="J302" s="7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>
        <v>1</v>
      </c>
      <c r="V302" s="2"/>
    </row>
    <row r="303" spans="1:23" ht="23.1" customHeight="1">
      <c r="A303" s="11">
        <v>298</v>
      </c>
      <c r="B303" s="3" t="s">
        <v>774</v>
      </c>
      <c r="C303" s="13" t="s">
        <v>12</v>
      </c>
      <c r="D303" s="7" t="s">
        <v>10</v>
      </c>
      <c r="E303" s="122" t="s">
        <v>687</v>
      </c>
      <c r="F303" s="122" t="s">
        <v>775</v>
      </c>
      <c r="G303" s="21">
        <v>1</v>
      </c>
      <c r="H303" s="122" t="s">
        <v>776</v>
      </c>
      <c r="I303" s="35">
        <f>524.26672/2</f>
        <v>262.13335999999998</v>
      </c>
      <c r="J303" s="7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>
        <v>1</v>
      </c>
      <c r="V303" s="2" t="s">
        <v>1074</v>
      </c>
    </row>
    <row r="304" spans="1:23" ht="23.1" customHeight="1">
      <c r="A304" s="11">
        <v>299</v>
      </c>
      <c r="B304" s="3" t="s">
        <v>774</v>
      </c>
      <c r="C304" s="13" t="s">
        <v>12</v>
      </c>
      <c r="D304" s="7" t="s">
        <v>10</v>
      </c>
      <c r="E304" s="122" t="s">
        <v>687</v>
      </c>
      <c r="F304" s="122" t="s">
        <v>777</v>
      </c>
      <c r="G304" s="21">
        <v>2</v>
      </c>
      <c r="H304" s="122" t="s">
        <v>778</v>
      </c>
      <c r="I304" s="35">
        <f>524.26672/2</f>
        <v>262.13335999999998</v>
      </c>
      <c r="J304" s="7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>
        <v>1</v>
      </c>
      <c r="V304" s="2" t="s">
        <v>1074</v>
      </c>
    </row>
    <row r="305" spans="1:23" ht="23.1" customHeight="1">
      <c r="A305" s="11">
        <v>300</v>
      </c>
      <c r="B305" s="3" t="s">
        <v>779</v>
      </c>
      <c r="C305" s="13" t="s">
        <v>12</v>
      </c>
      <c r="D305" s="7" t="s">
        <v>10</v>
      </c>
      <c r="E305" s="122" t="s">
        <v>687</v>
      </c>
      <c r="F305" s="122" t="s">
        <v>780</v>
      </c>
      <c r="G305" s="21">
        <v>1</v>
      </c>
      <c r="H305" s="122" t="s">
        <v>781</v>
      </c>
      <c r="I305" s="44">
        <v>237.81</v>
      </c>
      <c r="J305" s="7"/>
      <c r="K305" s="14"/>
      <c r="L305" s="14">
        <v>1</v>
      </c>
      <c r="M305" s="15">
        <v>0</v>
      </c>
      <c r="N305" s="15">
        <v>0</v>
      </c>
      <c r="O305" s="15">
        <v>0</v>
      </c>
      <c r="P305" s="15">
        <v>0</v>
      </c>
      <c r="Q305" s="15"/>
      <c r="R305" s="16"/>
      <c r="S305" s="16"/>
      <c r="T305" s="16"/>
      <c r="U305" s="16"/>
      <c r="V305" s="2" t="s">
        <v>977</v>
      </c>
      <c r="W305" s="164" t="s">
        <v>1076</v>
      </c>
    </row>
    <row r="306" spans="1:23" ht="23.1" customHeight="1">
      <c r="A306" s="11">
        <v>301</v>
      </c>
      <c r="B306" s="3" t="s">
        <v>782</v>
      </c>
      <c r="C306" s="13" t="s">
        <v>12</v>
      </c>
      <c r="D306" s="7" t="s">
        <v>10</v>
      </c>
      <c r="E306" s="122" t="s">
        <v>666</v>
      </c>
      <c r="F306" s="122" t="s">
        <v>666</v>
      </c>
      <c r="G306" s="21">
        <v>1</v>
      </c>
      <c r="H306" s="122" t="s">
        <v>783</v>
      </c>
      <c r="I306" s="35">
        <f>514.79/2</f>
        <v>257.39499999999998</v>
      </c>
      <c r="J306" s="7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>
        <v>1</v>
      </c>
      <c r="V306" s="2" t="s">
        <v>1074</v>
      </c>
    </row>
    <row r="307" spans="1:23" ht="23.1" customHeight="1">
      <c r="A307" s="11">
        <v>302</v>
      </c>
      <c r="B307" s="3" t="s">
        <v>782</v>
      </c>
      <c r="C307" s="13" t="s">
        <v>12</v>
      </c>
      <c r="D307" s="7" t="s">
        <v>10</v>
      </c>
      <c r="E307" s="122" t="s">
        <v>666</v>
      </c>
      <c r="F307" s="122" t="s">
        <v>784</v>
      </c>
      <c r="G307" s="21">
        <v>2</v>
      </c>
      <c r="H307" s="122" t="s">
        <v>785</v>
      </c>
      <c r="I307" s="35">
        <f>514.79/2</f>
        <v>257.39499999999998</v>
      </c>
      <c r="J307" s="7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>
        <v>1</v>
      </c>
      <c r="V307" s="2" t="s">
        <v>1074</v>
      </c>
    </row>
    <row r="308" spans="1:23" ht="23.1" customHeight="1">
      <c r="A308" s="11">
        <v>303</v>
      </c>
      <c r="B308" s="3" t="s">
        <v>786</v>
      </c>
      <c r="C308" s="13" t="s">
        <v>12</v>
      </c>
      <c r="D308" s="7" t="s">
        <v>10</v>
      </c>
      <c r="E308" s="122" t="s">
        <v>666</v>
      </c>
      <c r="F308" s="122" t="s">
        <v>787</v>
      </c>
      <c r="G308" s="21">
        <v>1</v>
      </c>
      <c r="H308" s="122" t="s">
        <v>788</v>
      </c>
      <c r="I308" s="35">
        <f>514.9805/2</f>
        <v>257.49025</v>
      </c>
      <c r="J308" s="7"/>
      <c r="K308" s="66"/>
      <c r="L308" s="66"/>
      <c r="M308" s="66"/>
      <c r="N308" s="66"/>
      <c r="O308" s="66"/>
      <c r="P308" s="66"/>
      <c r="Q308" s="66">
        <v>1</v>
      </c>
      <c r="R308" s="16"/>
      <c r="S308" s="16"/>
      <c r="T308" s="16"/>
      <c r="U308" s="16"/>
      <c r="V308" s="2" t="s">
        <v>978</v>
      </c>
      <c r="W308" s="164" t="s">
        <v>1076</v>
      </c>
    </row>
    <row r="309" spans="1:23" ht="23.1" customHeight="1">
      <c r="A309" s="11">
        <v>304</v>
      </c>
      <c r="B309" s="3" t="s">
        <v>786</v>
      </c>
      <c r="C309" s="13" t="s">
        <v>12</v>
      </c>
      <c r="D309" s="7" t="s">
        <v>10</v>
      </c>
      <c r="E309" s="122" t="s">
        <v>666</v>
      </c>
      <c r="F309" s="122" t="s">
        <v>789</v>
      </c>
      <c r="G309" s="21">
        <v>2</v>
      </c>
      <c r="H309" s="122" t="s">
        <v>790</v>
      </c>
      <c r="I309" s="35">
        <f>514.9805/2</f>
        <v>257.49025</v>
      </c>
      <c r="J309" s="7">
        <v>1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15">
        <v>0</v>
      </c>
      <c r="Q309" s="15">
        <v>0</v>
      </c>
      <c r="R309" s="16"/>
      <c r="S309" s="16"/>
      <c r="T309" s="15"/>
      <c r="U309" s="15"/>
      <c r="V309" s="2" t="s">
        <v>925</v>
      </c>
    </row>
    <row r="310" spans="1:23" ht="23.1" customHeight="1">
      <c r="A310" s="11">
        <v>305</v>
      </c>
      <c r="B310" s="3" t="s">
        <v>791</v>
      </c>
      <c r="C310" s="13" t="s">
        <v>12</v>
      </c>
      <c r="D310" s="7" t="s">
        <v>10</v>
      </c>
      <c r="E310" s="122" t="s">
        <v>666</v>
      </c>
      <c r="F310" s="122" t="s">
        <v>792</v>
      </c>
      <c r="G310" s="21">
        <v>1</v>
      </c>
      <c r="H310" s="122" t="s">
        <v>793</v>
      </c>
      <c r="I310" s="45">
        <v>254.09</v>
      </c>
      <c r="J310" s="7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>
        <v>1</v>
      </c>
      <c r="V310" s="2"/>
    </row>
    <row r="311" spans="1:23" ht="23.1" customHeight="1">
      <c r="A311" s="11">
        <v>306</v>
      </c>
      <c r="B311" s="3" t="s">
        <v>794</v>
      </c>
      <c r="C311" s="13" t="s">
        <v>15</v>
      </c>
      <c r="D311" s="7" t="s">
        <v>9</v>
      </c>
      <c r="E311" s="122" t="s">
        <v>795</v>
      </c>
      <c r="F311" s="122" t="s">
        <v>796</v>
      </c>
      <c r="G311" s="21">
        <v>1</v>
      </c>
      <c r="H311" s="122" t="s">
        <v>797</v>
      </c>
      <c r="I311" s="33">
        <f>514.12552/2</f>
        <v>257.06276000000003</v>
      </c>
      <c r="J311" s="7"/>
      <c r="K311" s="14"/>
      <c r="L311" s="14"/>
      <c r="M311" s="14"/>
      <c r="N311" s="14"/>
      <c r="O311" s="14"/>
      <c r="P311" s="14"/>
      <c r="Q311" s="14"/>
      <c r="R311" s="14"/>
      <c r="S311" s="14"/>
      <c r="T311" s="14">
        <v>1</v>
      </c>
      <c r="U311" s="15"/>
      <c r="V311" s="2"/>
    </row>
    <row r="312" spans="1:23" ht="23.1" customHeight="1">
      <c r="A312" s="11">
        <v>307</v>
      </c>
      <c r="B312" s="3" t="s">
        <v>794</v>
      </c>
      <c r="C312" s="13" t="s">
        <v>15</v>
      </c>
      <c r="D312" s="7" t="s">
        <v>9</v>
      </c>
      <c r="E312" s="122" t="s">
        <v>795</v>
      </c>
      <c r="F312" s="122" t="s">
        <v>798</v>
      </c>
      <c r="G312" s="21">
        <v>2</v>
      </c>
      <c r="H312" s="122" t="s">
        <v>799</v>
      </c>
      <c r="I312" s="33">
        <f>514.12552/2</f>
        <v>257.06276000000003</v>
      </c>
      <c r="J312" s="7"/>
      <c r="K312" s="14"/>
      <c r="L312" s="14"/>
      <c r="M312" s="14"/>
      <c r="N312" s="14"/>
      <c r="O312" s="14"/>
      <c r="P312" s="14"/>
      <c r="Q312" s="14"/>
      <c r="R312" s="14"/>
      <c r="S312" s="14"/>
      <c r="T312" s="14">
        <v>1</v>
      </c>
      <c r="U312" s="15"/>
      <c r="V312" s="2"/>
    </row>
    <row r="313" spans="1:23" ht="23.1" customHeight="1">
      <c r="A313" s="11">
        <v>308</v>
      </c>
      <c r="B313" s="3" t="s">
        <v>800</v>
      </c>
      <c r="C313" s="13" t="s">
        <v>15</v>
      </c>
      <c r="D313" s="7" t="s">
        <v>9</v>
      </c>
      <c r="E313" s="122" t="s">
        <v>801</v>
      </c>
      <c r="F313" s="122" t="s">
        <v>802</v>
      </c>
      <c r="G313" s="21">
        <v>1</v>
      </c>
      <c r="H313" s="122" t="s">
        <v>803</v>
      </c>
      <c r="I313" s="33">
        <f>725.94/3</f>
        <v>241.98000000000002</v>
      </c>
      <c r="J313" s="7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>
        <v>1</v>
      </c>
      <c r="V313" s="2"/>
    </row>
    <row r="314" spans="1:23" ht="23.1" customHeight="1">
      <c r="A314" s="11">
        <v>309</v>
      </c>
      <c r="B314" s="3" t="s">
        <v>800</v>
      </c>
      <c r="C314" s="13" t="s">
        <v>15</v>
      </c>
      <c r="D314" s="7" t="s">
        <v>9</v>
      </c>
      <c r="E314" s="122" t="s">
        <v>801</v>
      </c>
      <c r="F314" s="122" t="s">
        <v>804</v>
      </c>
      <c r="G314" s="21">
        <v>2</v>
      </c>
      <c r="H314" s="122" t="s">
        <v>805</v>
      </c>
      <c r="I314" s="33">
        <f t="shared" ref="I314:I315" si="80">725.94/3</f>
        <v>241.98000000000002</v>
      </c>
      <c r="J314" s="7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>
        <v>1</v>
      </c>
      <c r="V314" s="2"/>
    </row>
    <row r="315" spans="1:23" ht="23.1" customHeight="1">
      <c r="A315" s="11">
        <v>310</v>
      </c>
      <c r="B315" s="3" t="s">
        <v>800</v>
      </c>
      <c r="C315" s="13" t="s">
        <v>15</v>
      </c>
      <c r="D315" s="7" t="s">
        <v>9</v>
      </c>
      <c r="E315" s="122" t="s">
        <v>801</v>
      </c>
      <c r="F315" s="122" t="s">
        <v>806</v>
      </c>
      <c r="G315" s="21">
        <v>3</v>
      </c>
      <c r="H315" s="122" t="s">
        <v>807</v>
      </c>
      <c r="I315" s="33">
        <f t="shared" si="80"/>
        <v>241.98000000000002</v>
      </c>
      <c r="J315" s="7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>
        <v>1</v>
      </c>
      <c r="V315" s="2"/>
    </row>
    <row r="316" spans="1:23" ht="23.1" customHeight="1">
      <c r="A316" s="11">
        <v>311</v>
      </c>
      <c r="B316" s="3" t="s">
        <v>808</v>
      </c>
      <c r="C316" s="13" t="s">
        <v>15</v>
      </c>
      <c r="D316" s="7" t="s">
        <v>9</v>
      </c>
      <c r="E316" s="122" t="s">
        <v>809</v>
      </c>
      <c r="F316" s="122" t="s">
        <v>810</v>
      </c>
      <c r="G316" s="21">
        <v>1</v>
      </c>
      <c r="H316" s="122" t="s">
        <v>811</v>
      </c>
      <c r="I316" s="32">
        <f>506.99/2</f>
        <v>253.495</v>
      </c>
      <c r="J316" s="7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>
        <v>1</v>
      </c>
      <c r="V316" s="2"/>
    </row>
    <row r="317" spans="1:23" ht="23.1" customHeight="1">
      <c r="A317" s="11">
        <v>312</v>
      </c>
      <c r="B317" s="3" t="s">
        <v>808</v>
      </c>
      <c r="C317" s="13" t="s">
        <v>15</v>
      </c>
      <c r="D317" s="7" t="s">
        <v>9</v>
      </c>
      <c r="E317" s="122" t="s">
        <v>809</v>
      </c>
      <c r="F317" s="122" t="s">
        <v>812</v>
      </c>
      <c r="G317" s="21">
        <v>2</v>
      </c>
      <c r="H317" s="122" t="s">
        <v>813</v>
      </c>
      <c r="I317" s="32">
        <f>506.99/2</f>
        <v>253.495</v>
      </c>
      <c r="J317" s="7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>
        <v>1</v>
      </c>
      <c r="V317" s="2"/>
    </row>
    <row r="318" spans="1:23" ht="23.1" customHeight="1">
      <c r="A318" s="11">
        <v>313</v>
      </c>
      <c r="B318" s="3" t="s">
        <v>814</v>
      </c>
      <c r="C318" s="13" t="s">
        <v>15</v>
      </c>
      <c r="D318" s="7" t="s">
        <v>9</v>
      </c>
      <c r="E318" s="122" t="s">
        <v>815</v>
      </c>
      <c r="F318" s="122" t="s">
        <v>816</v>
      </c>
      <c r="G318" s="21">
        <v>1</v>
      </c>
      <c r="H318" s="122" t="s">
        <v>817</v>
      </c>
      <c r="I318" s="33">
        <f>480.78/2</f>
        <v>240.39</v>
      </c>
      <c r="J318" s="7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>
        <v>1</v>
      </c>
      <c r="V318" s="2" t="s">
        <v>1074</v>
      </c>
    </row>
    <row r="319" spans="1:23" ht="23.1" customHeight="1">
      <c r="A319" s="11">
        <v>314</v>
      </c>
      <c r="B319" s="3" t="s">
        <v>814</v>
      </c>
      <c r="C319" s="13" t="s">
        <v>15</v>
      </c>
      <c r="D319" s="7" t="s">
        <v>9</v>
      </c>
      <c r="E319" s="122" t="s">
        <v>815</v>
      </c>
      <c r="F319" s="122" t="s">
        <v>815</v>
      </c>
      <c r="G319" s="21">
        <v>2</v>
      </c>
      <c r="H319" s="122" t="s">
        <v>818</v>
      </c>
      <c r="I319" s="33">
        <f>480.78/2</f>
        <v>240.39</v>
      </c>
      <c r="J319" s="7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>
        <v>1</v>
      </c>
      <c r="V319" s="2" t="s">
        <v>1074</v>
      </c>
    </row>
    <row r="320" spans="1:23" ht="23.1" customHeight="1">
      <c r="A320" s="11">
        <v>315</v>
      </c>
      <c r="B320" s="3" t="s">
        <v>819</v>
      </c>
      <c r="C320" s="13" t="s">
        <v>15</v>
      </c>
      <c r="D320" s="7" t="s">
        <v>9</v>
      </c>
      <c r="E320" s="122" t="s">
        <v>820</v>
      </c>
      <c r="F320" s="122" t="s">
        <v>820</v>
      </c>
      <c r="G320" s="21">
        <v>1</v>
      </c>
      <c r="H320" s="122" t="s">
        <v>821</v>
      </c>
      <c r="I320" s="33">
        <f>540.46/2</f>
        <v>270.23</v>
      </c>
      <c r="J320" s="7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>
        <v>1</v>
      </c>
      <c r="V320" s="2" t="s">
        <v>1074</v>
      </c>
    </row>
    <row r="321" spans="1:22" ht="23.1" customHeight="1">
      <c r="A321" s="11">
        <v>316</v>
      </c>
      <c r="B321" s="3" t="s">
        <v>819</v>
      </c>
      <c r="C321" s="13" t="s">
        <v>15</v>
      </c>
      <c r="D321" s="7" t="s">
        <v>9</v>
      </c>
      <c r="E321" s="122" t="s">
        <v>820</v>
      </c>
      <c r="F321" s="122" t="s">
        <v>822</v>
      </c>
      <c r="G321" s="21">
        <v>2</v>
      </c>
      <c r="H321" s="122" t="s">
        <v>823</v>
      </c>
      <c r="I321" s="33">
        <f>540.46/2</f>
        <v>270.23</v>
      </c>
      <c r="J321" s="7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>
        <v>1</v>
      </c>
      <c r="V321" s="2" t="s">
        <v>1074</v>
      </c>
    </row>
    <row r="322" spans="1:22" ht="23.1" customHeight="1">
      <c r="A322" s="11">
        <v>317</v>
      </c>
      <c r="B322" s="3" t="s">
        <v>824</v>
      </c>
      <c r="C322" s="13" t="s">
        <v>15</v>
      </c>
      <c r="D322" s="7" t="s">
        <v>9</v>
      </c>
      <c r="E322" s="122" t="s">
        <v>825</v>
      </c>
      <c r="F322" s="122" t="s">
        <v>825</v>
      </c>
      <c r="G322" s="21">
        <v>1</v>
      </c>
      <c r="H322" s="122" t="s">
        <v>826</v>
      </c>
      <c r="I322" s="33">
        <f>758.9/3</f>
        <v>252.96666666666667</v>
      </c>
      <c r="J322" s="7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>
        <v>1</v>
      </c>
      <c r="V322" s="2" t="s">
        <v>7</v>
      </c>
    </row>
    <row r="323" spans="1:22" ht="23.1" customHeight="1">
      <c r="A323" s="11">
        <v>318</v>
      </c>
      <c r="B323" s="3" t="s">
        <v>824</v>
      </c>
      <c r="C323" s="13" t="s">
        <v>15</v>
      </c>
      <c r="D323" s="7" t="s">
        <v>9</v>
      </c>
      <c r="E323" s="122" t="s">
        <v>825</v>
      </c>
      <c r="F323" s="122" t="s">
        <v>827</v>
      </c>
      <c r="G323" s="21">
        <v>2</v>
      </c>
      <c r="H323" s="122" t="s">
        <v>828</v>
      </c>
      <c r="I323" s="33">
        <f t="shared" ref="I323:I324" si="81">758.9/3</f>
        <v>252.96666666666667</v>
      </c>
      <c r="J323" s="7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>
        <v>1</v>
      </c>
      <c r="V323" s="2" t="s">
        <v>7</v>
      </c>
    </row>
    <row r="324" spans="1:22" ht="23.1" customHeight="1">
      <c r="A324" s="11">
        <v>319</v>
      </c>
      <c r="B324" s="3" t="s">
        <v>824</v>
      </c>
      <c r="C324" s="13" t="s">
        <v>15</v>
      </c>
      <c r="D324" s="7" t="s">
        <v>9</v>
      </c>
      <c r="E324" s="122" t="s">
        <v>825</v>
      </c>
      <c r="F324" s="122" t="s">
        <v>829</v>
      </c>
      <c r="G324" s="21">
        <v>3</v>
      </c>
      <c r="H324" s="122" t="s">
        <v>830</v>
      </c>
      <c r="I324" s="33">
        <f t="shared" si="81"/>
        <v>252.96666666666667</v>
      </c>
      <c r="J324" s="7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>
        <v>1</v>
      </c>
      <c r="V324" s="2" t="s">
        <v>7</v>
      </c>
    </row>
    <row r="325" spans="1:22" ht="23.1" customHeight="1">
      <c r="A325" s="11">
        <v>320</v>
      </c>
      <c r="B325" s="3" t="s">
        <v>831</v>
      </c>
      <c r="C325" s="13" t="s">
        <v>15</v>
      </c>
      <c r="D325" s="7" t="s">
        <v>10</v>
      </c>
      <c r="E325" s="122" t="s">
        <v>815</v>
      </c>
      <c r="F325" s="122" t="s">
        <v>832</v>
      </c>
      <c r="G325" s="21">
        <v>1</v>
      </c>
      <c r="H325" s="122" t="s">
        <v>833</v>
      </c>
      <c r="I325" s="39">
        <v>241.86</v>
      </c>
      <c r="J325" s="7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>
        <v>1</v>
      </c>
      <c r="V325" s="2" t="s">
        <v>7</v>
      </c>
    </row>
    <row r="326" spans="1:22" ht="23.1" customHeight="1">
      <c r="A326" s="11">
        <v>321</v>
      </c>
      <c r="B326" s="3" t="s">
        <v>834</v>
      </c>
      <c r="C326" s="13" t="s">
        <v>15</v>
      </c>
      <c r="D326" s="7" t="s">
        <v>10</v>
      </c>
      <c r="E326" s="122" t="s">
        <v>825</v>
      </c>
      <c r="F326" s="122" t="s">
        <v>835</v>
      </c>
      <c r="G326" s="21">
        <v>1</v>
      </c>
      <c r="H326" s="122" t="s">
        <v>836</v>
      </c>
      <c r="I326" s="39">
        <f>529.91/2</f>
        <v>264.95499999999998</v>
      </c>
      <c r="J326" s="7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>
        <v>1</v>
      </c>
      <c r="V326" s="2"/>
    </row>
    <row r="327" spans="1:22" ht="23.1" customHeight="1">
      <c r="A327" s="11">
        <v>322</v>
      </c>
      <c r="B327" s="3" t="s">
        <v>834</v>
      </c>
      <c r="C327" s="13" t="s">
        <v>15</v>
      </c>
      <c r="D327" s="7" t="s">
        <v>10</v>
      </c>
      <c r="E327" s="122" t="s">
        <v>825</v>
      </c>
      <c r="F327" s="122" t="s">
        <v>837</v>
      </c>
      <c r="G327" s="21">
        <v>2</v>
      </c>
      <c r="H327" s="122" t="s">
        <v>838</v>
      </c>
      <c r="I327" s="39">
        <f t="shared" ref="I327" si="82">529.91/2</f>
        <v>264.95499999999998</v>
      </c>
      <c r="J327" s="7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>
        <v>1</v>
      </c>
      <c r="V327" s="2"/>
    </row>
    <row r="328" spans="1:22" ht="23.1" customHeight="1">
      <c r="A328" s="11">
        <v>323</v>
      </c>
      <c r="B328" s="3" t="s">
        <v>839</v>
      </c>
      <c r="C328" s="13" t="s">
        <v>15</v>
      </c>
      <c r="D328" s="7" t="s">
        <v>10</v>
      </c>
      <c r="E328" s="122" t="s">
        <v>801</v>
      </c>
      <c r="F328" s="122" t="s">
        <v>801</v>
      </c>
      <c r="G328" s="21">
        <v>1</v>
      </c>
      <c r="H328" s="122" t="s">
        <v>840</v>
      </c>
      <c r="I328" s="45">
        <f>701.03/3</f>
        <v>233.67666666666665</v>
      </c>
      <c r="J328" s="7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>
        <v>1</v>
      </c>
      <c r="V328" s="2" t="s">
        <v>1074</v>
      </c>
    </row>
    <row r="329" spans="1:22" ht="23.1" customHeight="1">
      <c r="A329" s="11">
        <v>324</v>
      </c>
      <c r="B329" s="3" t="s">
        <v>839</v>
      </c>
      <c r="C329" s="13" t="s">
        <v>15</v>
      </c>
      <c r="D329" s="7" t="s">
        <v>10</v>
      </c>
      <c r="E329" s="122" t="s">
        <v>801</v>
      </c>
      <c r="F329" s="122" t="s">
        <v>841</v>
      </c>
      <c r="G329" s="21">
        <v>2</v>
      </c>
      <c r="H329" s="122" t="s">
        <v>842</v>
      </c>
      <c r="I329" s="45">
        <f t="shared" ref="I329:I330" si="83">701.03/3</f>
        <v>233.67666666666665</v>
      </c>
      <c r="J329" s="7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>
        <v>1</v>
      </c>
      <c r="V329" s="2" t="s">
        <v>7</v>
      </c>
    </row>
    <row r="330" spans="1:22" ht="23.1" customHeight="1">
      <c r="A330" s="11">
        <v>325</v>
      </c>
      <c r="B330" s="3" t="s">
        <v>839</v>
      </c>
      <c r="C330" s="13" t="s">
        <v>15</v>
      </c>
      <c r="D330" s="7" t="s">
        <v>10</v>
      </c>
      <c r="E330" s="122" t="s">
        <v>801</v>
      </c>
      <c r="F330" s="122" t="s">
        <v>843</v>
      </c>
      <c r="G330" s="21">
        <v>3</v>
      </c>
      <c r="H330" s="122" t="s">
        <v>844</v>
      </c>
      <c r="I330" s="45">
        <f t="shared" si="83"/>
        <v>233.67666666666665</v>
      </c>
      <c r="J330" s="7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>
        <v>1</v>
      </c>
      <c r="V330" s="2" t="s">
        <v>1074</v>
      </c>
    </row>
    <row r="331" spans="1:22" ht="23.1" customHeight="1">
      <c r="A331" s="11">
        <v>326</v>
      </c>
      <c r="B331" s="3" t="s">
        <v>845</v>
      </c>
      <c r="C331" s="13" t="s">
        <v>15</v>
      </c>
      <c r="D331" s="7" t="s">
        <v>10</v>
      </c>
      <c r="E331" s="122" t="s">
        <v>801</v>
      </c>
      <c r="F331" s="122" t="s">
        <v>846</v>
      </c>
      <c r="G331" s="21">
        <v>1</v>
      </c>
      <c r="H331" s="122" t="s">
        <v>847</v>
      </c>
      <c r="I331" s="39">
        <f>476.48/2</f>
        <v>238.24</v>
      </c>
      <c r="J331" s="7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>
        <v>1</v>
      </c>
      <c r="V331" s="163" t="s">
        <v>1074</v>
      </c>
    </row>
    <row r="332" spans="1:22" ht="23.1" customHeight="1">
      <c r="A332" s="11">
        <v>327</v>
      </c>
      <c r="B332" s="3" t="s">
        <v>845</v>
      </c>
      <c r="C332" s="13" t="s">
        <v>15</v>
      </c>
      <c r="D332" s="7" t="s">
        <v>10</v>
      </c>
      <c r="E332" s="122" t="s">
        <v>801</v>
      </c>
      <c r="F332" s="122" t="s">
        <v>848</v>
      </c>
      <c r="G332" s="21">
        <v>2</v>
      </c>
      <c r="H332" s="122" t="s">
        <v>849</v>
      </c>
      <c r="I332" s="39">
        <f t="shared" ref="I332" si="84">476.48/2</f>
        <v>238.24</v>
      </c>
      <c r="J332" s="7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>
        <v>1</v>
      </c>
      <c r="V332" s="2" t="s">
        <v>1074</v>
      </c>
    </row>
    <row r="333" spans="1:22" ht="23.1" customHeight="1">
      <c r="A333" s="11">
        <v>328</v>
      </c>
      <c r="B333" s="3" t="s">
        <v>850</v>
      </c>
      <c r="C333" s="13" t="s">
        <v>15</v>
      </c>
      <c r="D333" s="7" t="s">
        <v>10</v>
      </c>
      <c r="E333" s="122" t="s">
        <v>801</v>
      </c>
      <c r="F333" s="122" t="s">
        <v>851</v>
      </c>
      <c r="G333" s="21">
        <v>1</v>
      </c>
      <c r="H333" s="122" t="s">
        <v>852</v>
      </c>
      <c r="I333" s="39">
        <f>455.07/2</f>
        <v>227.535</v>
      </c>
      <c r="J333" s="7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>
        <v>1</v>
      </c>
      <c r="V333" s="2" t="s">
        <v>1074</v>
      </c>
    </row>
    <row r="334" spans="1:22" ht="23.1" customHeight="1">
      <c r="A334" s="11">
        <v>329</v>
      </c>
      <c r="B334" s="3" t="s">
        <v>850</v>
      </c>
      <c r="C334" s="13" t="s">
        <v>15</v>
      </c>
      <c r="D334" s="7" t="s">
        <v>10</v>
      </c>
      <c r="E334" s="122" t="s">
        <v>801</v>
      </c>
      <c r="F334" s="122" t="s">
        <v>853</v>
      </c>
      <c r="G334" s="21">
        <v>2</v>
      </c>
      <c r="H334" s="122" t="s">
        <v>854</v>
      </c>
      <c r="I334" s="39">
        <f t="shared" ref="I334" si="85">455.07/2</f>
        <v>227.535</v>
      </c>
      <c r="J334" s="7">
        <v>1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6"/>
      <c r="S334" s="16"/>
      <c r="T334" s="15"/>
      <c r="U334" s="15"/>
      <c r="V334" s="2" t="s">
        <v>1072</v>
      </c>
    </row>
    <row r="335" spans="1:22" ht="23.1" customHeight="1">
      <c r="A335" s="11">
        <v>330</v>
      </c>
      <c r="B335" s="3" t="s">
        <v>855</v>
      </c>
      <c r="C335" s="13" t="s">
        <v>15</v>
      </c>
      <c r="D335" s="7" t="s">
        <v>10</v>
      </c>
      <c r="E335" s="122" t="s">
        <v>820</v>
      </c>
      <c r="F335" s="122" t="s">
        <v>856</v>
      </c>
      <c r="G335" s="21">
        <v>1</v>
      </c>
      <c r="H335" s="122" t="s">
        <v>857</v>
      </c>
      <c r="I335" s="39">
        <f>810.85/3</f>
        <v>270.28333333333336</v>
      </c>
      <c r="J335" s="7"/>
      <c r="K335" s="14"/>
      <c r="L335" s="14"/>
      <c r="M335" s="14"/>
      <c r="N335" s="14"/>
      <c r="O335" s="14"/>
      <c r="P335" s="14"/>
      <c r="Q335" s="14"/>
      <c r="R335" s="14"/>
      <c r="S335" s="14"/>
      <c r="T335" s="14">
        <v>1</v>
      </c>
      <c r="U335" s="15"/>
      <c r="V335" s="2"/>
    </row>
    <row r="336" spans="1:22" ht="23.1" customHeight="1">
      <c r="A336" s="11">
        <v>331</v>
      </c>
      <c r="B336" s="3" t="s">
        <v>855</v>
      </c>
      <c r="C336" s="13" t="s">
        <v>15</v>
      </c>
      <c r="D336" s="7" t="s">
        <v>10</v>
      </c>
      <c r="E336" s="122" t="s">
        <v>820</v>
      </c>
      <c r="F336" s="122" t="s">
        <v>858</v>
      </c>
      <c r="G336" s="21">
        <v>2</v>
      </c>
      <c r="H336" s="122" t="s">
        <v>859</v>
      </c>
      <c r="I336" s="39">
        <f t="shared" ref="I336:I337" si="86">810.85/3</f>
        <v>270.28333333333336</v>
      </c>
      <c r="J336" s="7">
        <v>1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/>
      <c r="R336" s="16"/>
      <c r="S336" s="16"/>
      <c r="T336" s="15"/>
      <c r="U336" s="15"/>
      <c r="V336" s="2" t="s">
        <v>1072</v>
      </c>
    </row>
    <row r="337" spans="1:23" ht="23.1" customHeight="1">
      <c r="A337" s="11">
        <v>332</v>
      </c>
      <c r="B337" s="3" t="s">
        <v>855</v>
      </c>
      <c r="C337" s="13" t="s">
        <v>15</v>
      </c>
      <c r="D337" s="7" t="s">
        <v>10</v>
      </c>
      <c r="E337" s="122" t="s">
        <v>820</v>
      </c>
      <c r="F337" s="122" t="s">
        <v>860</v>
      </c>
      <c r="G337" s="21">
        <v>3</v>
      </c>
      <c r="H337" s="122" t="s">
        <v>861</v>
      </c>
      <c r="I337" s="39">
        <f t="shared" si="86"/>
        <v>270.28333333333336</v>
      </c>
      <c r="J337" s="7"/>
      <c r="K337" s="14"/>
      <c r="L337" s="14"/>
      <c r="M337" s="14"/>
      <c r="N337" s="14"/>
      <c r="O337" s="14"/>
      <c r="P337" s="14"/>
      <c r="Q337" s="14"/>
      <c r="R337" s="14"/>
      <c r="S337" s="14"/>
      <c r="T337" s="14">
        <v>1</v>
      </c>
      <c r="U337" s="15"/>
      <c r="V337" s="2"/>
    </row>
    <row r="338" spans="1:23" ht="23.1" customHeight="1">
      <c r="A338" s="11">
        <v>333</v>
      </c>
      <c r="B338" s="3" t="s">
        <v>862</v>
      </c>
      <c r="C338" s="13" t="s">
        <v>15</v>
      </c>
      <c r="D338" s="7" t="s">
        <v>10</v>
      </c>
      <c r="E338" s="122" t="s">
        <v>809</v>
      </c>
      <c r="F338" s="122" t="s">
        <v>863</v>
      </c>
      <c r="G338" s="21">
        <v>1</v>
      </c>
      <c r="H338" s="122" t="s">
        <v>864</v>
      </c>
      <c r="I338" s="39">
        <f>515.77862/2</f>
        <v>257.88931000000002</v>
      </c>
      <c r="J338" s="7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>
        <v>1</v>
      </c>
      <c r="V338" s="2" t="s">
        <v>1006</v>
      </c>
      <c r="W338" s="164" t="s">
        <v>1076</v>
      </c>
    </row>
    <row r="339" spans="1:23" ht="23.1" customHeight="1">
      <c r="A339" s="24">
        <v>334</v>
      </c>
      <c r="B339" s="23" t="s">
        <v>862</v>
      </c>
      <c r="C339" s="120" t="s">
        <v>15</v>
      </c>
      <c r="D339" s="2" t="s">
        <v>10</v>
      </c>
      <c r="E339" s="5" t="s">
        <v>809</v>
      </c>
      <c r="F339" s="5" t="s">
        <v>865</v>
      </c>
      <c r="G339" s="22">
        <v>2</v>
      </c>
      <c r="H339" s="5" t="s">
        <v>866</v>
      </c>
      <c r="I339" s="39">
        <f t="shared" ref="I339" si="87">515.77862/2</f>
        <v>257.88931000000002</v>
      </c>
      <c r="J339" s="2"/>
      <c r="K339" s="14"/>
      <c r="L339" s="14"/>
      <c r="M339" s="14"/>
      <c r="N339" s="14"/>
      <c r="O339" s="14"/>
      <c r="P339" s="14"/>
      <c r="Q339" s="14"/>
      <c r="R339" s="16"/>
      <c r="S339" s="158"/>
      <c r="T339" s="14"/>
      <c r="U339" s="14">
        <v>1</v>
      </c>
      <c r="V339" s="2" t="s">
        <v>1007</v>
      </c>
      <c r="W339" s="164" t="s">
        <v>1076</v>
      </c>
    </row>
    <row r="340" spans="1:23" ht="23.1" customHeight="1">
      <c r="A340" s="11">
        <v>335</v>
      </c>
      <c r="B340" s="3" t="s">
        <v>867</v>
      </c>
      <c r="C340" s="13" t="s">
        <v>15</v>
      </c>
      <c r="D340" s="7" t="s">
        <v>10</v>
      </c>
      <c r="E340" s="122" t="s">
        <v>809</v>
      </c>
      <c r="F340" s="122" t="s">
        <v>868</v>
      </c>
      <c r="G340" s="21">
        <v>1</v>
      </c>
      <c r="H340" s="122" t="s">
        <v>869</v>
      </c>
      <c r="I340" s="39">
        <f>520.56043/2</f>
        <v>260.280215</v>
      </c>
      <c r="J340" s="7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>
        <v>1</v>
      </c>
      <c r="V340" s="2"/>
    </row>
    <row r="341" spans="1:23" ht="23.1" customHeight="1">
      <c r="A341" s="11">
        <v>336</v>
      </c>
      <c r="B341" s="3" t="s">
        <v>867</v>
      </c>
      <c r="C341" s="13" t="s">
        <v>15</v>
      </c>
      <c r="D341" s="7" t="s">
        <v>10</v>
      </c>
      <c r="E341" s="122" t="s">
        <v>809</v>
      </c>
      <c r="F341" s="122" t="s">
        <v>870</v>
      </c>
      <c r="G341" s="21">
        <v>2</v>
      </c>
      <c r="H341" s="122" t="s">
        <v>871</v>
      </c>
      <c r="I341" s="39">
        <f t="shared" ref="I341" si="88">520.56043/2</f>
        <v>260.280215</v>
      </c>
      <c r="J341" s="7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>
        <v>1</v>
      </c>
      <c r="V341" s="2"/>
    </row>
    <row r="342" spans="1:23" ht="23.1" customHeight="1">
      <c r="A342" s="11">
        <v>337</v>
      </c>
      <c r="B342" s="3" t="s">
        <v>872</v>
      </c>
      <c r="C342" s="13" t="s">
        <v>21</v>
      </c>
      <c r="D342" s="7" t="s">
        <v>9</v>
      </c>
      <c r="E342" s="122" t="s">
        <v>873</v>
      </c>
      <c r="F342" s="122" t="s">
        <v>874</v>
      </c>
      <c r="G342" s="21">
        <v>1</v>
      </c>
      <c r="H342" s="122" t="s">
        <v>875</v>
      </c>
      <c r="I342" s="32">
        <f t="shared" ref="I342:I344" si="89">779.42/3</f>
        <v>259.80666666666667</v>
      </c>
      <c r="J342" s="7"/>
      <c r="K342" s="74"/>
      <c r="L342" s="75"/>
      <c r="M342" s="75"/>
      <c r="N342" s="75"/>
      <c r="O342" s="136"/>
      <c r="P342" s="136"/>
      <c r="Q342" s="136">
        <v>1</v>
      </c>
      <c r="R342" s="16"/>
      <c r="S342" s="16"/>
      <c r="T342" s="16"/>
      <c r="U342" s="16"/>
      <c r="V342" s="2" t="s">
        <v>979</v>
      </c>
      <c r="W342" s="164" t="s">
        <v>1076</v>
      </c>
    </row>
    <row r="343" spans="1:23" ht="23.1" customHeight="1">
      <c r="A343" s="11">
        <v>338</v>
      </c>
      <c r="B343" s="3" t="s">
        <v>872</v>
      </c>
      <c r="C343" s="13" t="s">
        <v>21</v>
      </c>
      <c r="D343" s="7" t="s">
        <v>9</v>
      </c>
      <c r="E343" s="122" t="s">
        <v>873</v>
      </c>
      <c r="F343" s="122" t="s">
        <v>876</v>
      </c>
      <c r="G343" s="21">
        <v>2</v>
      </c>
      <c r="H343" s="122" t="s">
        <v>877</v>
      </c>
      <c r="I343" s="32">
        <f t="shared" si="89"/>
        <v>259.80666666666667</v>
      </c>
      <c r="J343" s="7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>
        <v>1</v>
      </c>
      <c r="V343" s="2" t="s">
        <v>7</v>
      </c>
    </row>
    <row r="344" spans="1:23" ht="23.1" customHeight="1">
      <c r="A344" s="11">
        <v>339</v>
      </c>
      <c r="B344" s="3" t="s">
        <v>872</v>
      </c>
      <c r="C344" s="13" t="s">
        <v>21</v>
      </c>
      <c r="D344" s="7" t="s">
        <v>9</v>
      </c>
      <c r="E344" s="122" t="s">
        <v>873</v>
      </c>
      <c r="F344" s="122" t="s">
        <v>878</v>
      </c>
      <c r="G344" s="21">
        <v>3</v>
      </c>
      <c r="H344" s="122" t="s">
        <v>879</v>
      </c>
      <c r="I344" s="32">
        <f t="shared" si="89"/>
        <v>259.80666666666667</v>
      </c>
      <c r="J344" s="7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>
        <v>1</v>
      </c>
      <c r="V344" s="2" t="s">
        <v>7</v>
      </c>
    </row>
    <row r="345" spans="1:23" ht="23.1" customHeight="1">
      <c r="A345" s="11">
        <v>340</v>
      </c>
      <c r="B345" s="3" t="s">
        <v>880</v>
      </c>
      <c r="C345" s="13" t="s">
        <v>21</v>
      </c>
      <c r="D345" s="7" t="s">
        <v>9</v>
      </c>
      <c r="E345" s="122" t="s">
        <v>881</v>
      </c>
      <c r="F345" s="122" t="s">
        <v>882</v>
      </c>
      <c r="G345" s="21">
        <v>1</v>
      </c>
      <c r="H345" s="122" t="s">
        <v>883</v>
      </c>
      <c r="I345" s="33">
        <f>794.86/3</f>
        <v>264.95333333333332</v>
      </c>
      <c r="J345" s="7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>
        <v>1</v>
      </c>
      <c r="V345" s="2" t="s">
        <v>7</v>
      </c>
    </row>
    <row r="346" spans="1:23" ht="23.1" customHeight="1">
      <c r="A346" s="11">
        <v>341</v>
      </c>
      <c r="B346" s="3" t="s">
        <v>880</v>
      </c>
      <c r="C346" s="13" t="s">
        <v>21</v>
      </c>
      <c r="D346" s="7" t="s">
        <v>9</v>
      </c>
      <c r="E346" s="122" t="s">
        <v>881</v>
      </c>
      <c r="F346" s="122" t="s">
        <v>884</v>
      </c>
      <c r="G346" s="21">
        <v>2</v>
      </c>
      <c r="H346" s="122" t="s">
        <v>885</v>
      </c>
      <c r="I346" s="33">
        <f t="shared" ref="I346:I347" si="90">794.86/3</f>
        <v>264.95333333333332</v>
      </c>
      <c r="J346" s="7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>
        <v>1</v>
      </c>
      <c r="V346" s="2" t="s">
        <v>7</v>
      </c>
    </row>
    <row r="347" spans="1:23" ht="23.1" customHeight="1">
      <c r="A347" s="11">
        <v>342</v>
      </c>
      <c r="B347" s="3" t="s">
        <v>880</v>
      </c>
      <c r="C347" s="13" t="s">
        <v>21</v>
      </c>
      <c r="D347" s="7" t="s">
        <v>9</v>
      </c>
      <c r="E347" s="122" t="s">
        <v>881</v>
      </c>
      <c r="F347" s="122" t="s">
        <v>886</v>
      </c>
      <c r="G347" s="21">
        <v>3</v>
      </c>
      <c r="H347" s="122" t="s">
        <v>887</v>
      </c>
      <c r="I347" s="33">
        <f t="shared" si="90"/>
        <v>264.95333333333332</v>
      </c>
      <c r="J347" s="7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>
        <v>1</v>
      </c>
      <c r="V347" s="2" t="s">
        <v>7</v>
      </c>
    </row>
    <row r="348" spans="1:23" ht="23.1" customHeight="1">
      <c r="A348" s="11">
        <v>343</v>
      </c>
      <c r="B348" s="3" t="s">
        <v>888</v>
      </c>
      <c r="C348" s="13" t="s">
        <v>21</v>
      </c>
      <c r="D348" s="7" t="s">
        <v>9</v>
      </c>
      <c r="E348" s="122" t="s">
        <v>889</v>
      </c>
      <c r="F348" s="122" t="s">
        <v>890</v>
      </c>
      <c r="G348" s="21">
        <v>1</v>
      </c>
      <c r="H348" s="122" t="s">
        <v>891</v>
      </c>
      <c r="I348" s="33">
        <f>536.76/2</f>
        <v>268.38</v>
      </c>
      <c r="J348" s="7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>
        <v>1</v>
      </c>
      <c r="V348" s="2" t="s">
        <v>7</v>
      </c>
    </row>
    <row r="349" spans="1:23" ht="23.1" customHeight="1">
      <c r="A349" s="11">
        <v>344</v>
      </c>
      <c r="B349" s="3" t="s">
        <v>888</v>
      </c>
      <c r="C349" s="13" t="s">
        <v>21</v>
      </c>
      <c r="D349" s="7" t="s">
        <v>9</v>
      </c>
      <c r="E349" s="122" t="s">
        <v>889</v>
      </c>
      <c r="F349" s="122" t="s">
        <v>892</v>
      </c>
      <c r="G349" s="21">
        <v>2</v>
      </c>
      <c r="H349" s="122" t="s">
        <v>893</v>
      </c>
      <c r="I349" s="33">
        <f t="shared" ref="I349" si="91">536.76/2</f>
        <v>268.38</v>
      </c>
      <c r="J349" s="7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>
        <v>1</v>
      </c>
      <c r="V349" s="2" t="s">
        <v>7</v>
      </c>
    </row>
    <row r="350" spans="1:23" ht="23.1" customHeight="1">
      <c r="A350" s="11">
        <v>345</v>
      </c>
      <c r="B350" s="3" t="s">
        <v>894</v>
      </c>
      <c r="C350" s="13" t="s">
        <v>21</v>
      </c>
      <c r="D350" s="7" t="s">
        <v>10</v>
      </c>
      <c r="E350" s="122" t="s">
        <v>873</v>
      </c>
      <c r="F350" s="122" t="s">
        <v>895</v>
      </c>
      <c r="G350" s="21">
        <v>1</v>
      </c>
      <c r="H350" s="122" t="s">
        <v>896</v>
      </c>
      <c r="I350" s="47"/>
      <c r="J350" s="7">
        <v>1</v>
      </c>
      <c r="K350" s="15"/>
      <c r="L350" s="15"/>
      <c r="M350" s="15">
        <v>0</v>
      </c>
      <c r="N350" s="15">
        <v>0</v>
      </c>
      <c r="O350" s="15">
        <v>0</v>
      </c>
      <c r="P350" s="15">
        <v>0</v>
      </c>
      <c r="Q350" s="15">
        <v>0</v>
      </c>
      <c r="R350" s="16"/>
      <c r="S350" s="16"/>
      <c r="T350" s="15"/>
      <c r="U350" s="15"/>
      <c r="V350" s="2" t="s">
        <v>1073</v>
      </c>
    </row>
    <row r="351" spans="1:23" ht="23.1" customHeight="1">
      <c r="A351" s="11">
        <v>346</v>
      </c>
      <c r="B351" s="3" t="s">
        <v>894</v>
      </c>
      <c r="C351" s="13" t="s">
        <v>21</v>
      </c>
      <c r="D351" s="7" t="s">
        <v>10</v>
      </c>
      <c r="E351" s="122" t="s">
        <v>873</v>
      </c>
      <c r="F351" s="122" t="s">
        <v>897</v>
      </c>
      <c r="G351" s="21">
        <v>2</v>
      </c>
      <c r="H351" s="122" t="s">
        <v>898</v>
      </c>
      <c r="I351" s="47"/>
      <c r="J351" s="7">
        <v>1</v>
      </c>
      <c r="K351" s="15"/>
      <c r="L351" s="15"/>
      <c r="M351" s="15">
        <v>0</v>
      </c>
      <c r="N351" s="15">
        <v>0</v>
      </c>
      <c r="O351" s="15">
        <v>0</v>
      </c>
      <c r="P351" s="15">
        <v>0</v>
      </c>
      <c r="Q351" s="15">
        <v>0</v>
      </c>
      <c r="R351" s="16"/>
      <c r="S351" s="16"/>
      <c r="T351" s="15"/>
      <c r="U351" s="15"/>
      <c r="V351" s="2" t="s">
        <v>1073</v>
      </c>
    </row>
    <row r="352" spans="1:23" ht="23.1" customHeight="1">
      <c r="A352" s="11">
        <v>347</v>
      </c>
      <c r="B352" s="3" t="s">
        <v>894</v>
      </c>
      <c r="C352" s="13" t="s">
        <v>21</v>
      </c>
      <c r="D352" s="7" t="s">
        <v>10</v>
      </c>
      <c r="E352" s="122" t="s">
        <v>873</v>
      </c>
      <c r="F352" s="122" t="s">
        <v>899</v>
      </c>
      <c r="G352" s="21">
        <v>3</v>
      </c>
      <c r="H352" s="122" t="s">
        <v>900</v>
      </c>
      <c r="I352" s="47"/>
      <c r="J352" s="7">
        <v>1</v>
      </c>
      <c r="K352" s="15"/>
      <c r="L352" s="15"/>
      <c r="M352" s="15">
        <v>0</v>
      </c>
      <c r="N352" s="15">
        <v>0</v>
      </c>
      <c r="O352" s="15">
        <v>0</v>
      </c>
      <c r="P352" s="15">
        <v>0</v>
      </c>
      <c r="Q352" s="15">
        <v>0</v>
      </c>
      <c r="R352" s="16"/>
      <c r="S352" s="16"/>
      <c r="T352" s="15"/>
      <c r="U352" s="15"/>
      <c r="V352" s="2" t="s">
        <v>1073</v>
      </c>
    </row>
    <row r="353" spans="1:22" ht="23.1" customHeight="1">
      <c r="A353" s="11">
        <v>348</v>
      </c>
      <c r="B353" s="3" t="s">
        <v>901</v>
      </c>
      <c r="C353" s="13" t="s">
        <v>21</v>
      </c>
      <c r="D353" s="7" t="s">
        <v>10</v>
      </c>
      <c r="E353" s="122" t="s">
        <v>873</v>
      </c>
      <c r="F353" s="122" t="s">
        <v>902</v>
      </c>
      <c r="G353" s="21">
        <v>1</v>
      </c>
      <c r="H353" s="122" t="s">
        <v>903</v>
      </c>
      <c r="I353" s="47"/>
      <c r="J353" s="7">
        <v>1</v>
      </c>
      <c r="K353" s="15">
        <v>0</v>
      </c>
      <c r="L353" s="15">
        <v>0</v>
      </c>
      <c r="M353" s="15">
        <v>0</v>
      </c>
      <c r="N353" s="15">
        <v>0</v>
      </c>
      <c r="O353" s="15">
        <v>0</v>
      </c>
      <c r="P353" s="15">
        <v>0</v>
      </c>
      <c r="Q353" s="15">
        <v>0</v>
      </c>
      <c r="R353" s="16"/>
      <c r="S353" s="16"/>
      <c r="T353" s="15"/>
      <c r="U353" s="15"/>
      <c r="V353" s="2" t="s">
        <v>1093</v>
      </c>
    </row>
    <row r="354" spans="1:22" ht="23.1" customHeight="1">
      <c r="A354" s="11">
        <v>349</v>
      </c>
      <c r="B354" s="3" t="s">
        <v>904</v>
      </c>
      <c r="C354" s="13" t="s">
        <v>21</v>
      </c>
      <c r="D354" s="7" t="s">
        <v>10</v>
      </c>
      <c r="E354" s="122" t="s">
        <v>881</v>
      </c>
      <c r="F354" s="122" t="s">
        <v>905</v>
      </c>
      <c r="G354" s="21">
        <v>1</v>
      </c>
      <c r="H354" s="122" t="s">
        <v>906</v>
      </c>
      <c r="I354" s="31">
        <f>537.85/2</f>
        <v>268.92500000000001</v>
      </c>
      <c r="J354" s="7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>
        <v>1</v>
      </c>
      <c r="V354" s="2" t="s">
        <v>1074</v>
      </c>
    </row>
    <row r="355" spans="1:22" ht="23.1" customHeight="1">
      <c r="A355" s="11">
        <v>350</v>
      </c>
      <c r="B355" s="3" t="s">
        <v>904</v>
      </c>
      <c r="C355" s="13" t="s">
        <v>21</v>
      </c>
      <c r="D355" s="7" t="s">
        <v>10</v>
      </c>
      <c r="E355" s="122" t="s">
        <v>881</v>
      </c>
      <c r="F355" s="122" t="s">
        <v>907</v>
      </c>
      <c r="G355" s="21">
        <v>2</v>
      </c>
      <c r="H355" s="122" t="s">
        <v>908</v>
      </c>
      <c r="I355" s="31">
        <f t="shared" ref="I355" si="92">537.85/2</f>
        <v>268.92500000000001</v>
      </c>
      <c r="J355" s="7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>
        <v>1</v>
      </c>
      <c r="V355" s="2" t="s">
        <v>7</v>
      </c>
    </row>
    <row r="356" spans="1:22" ht="23.1" customHeight="1">
      <c r="A356" s="11">
        <v>351</v>
      </c>
      <c r="B356" s="3" t="s">
        <v>909</v>
      </c>
      <c r="C356" s="13" t="s">
        <v>21</v>
      </c>
      <c r="D356" s="7" t="s">
        <v>10</v>
      </c>
      <c r="E356" s="122" t="s">
        <v>881</v>
      </c>
      <c r="F356" s="122" t="s">
        <v>910</v>
      </c>
      <c r="G356" s="21">
        <v>1</v>
      </c>
      <c r="H356" s="122" t="s">
        <v>911</v>
      </c>
      <c r="I356" s="31">
        <f>537.91/2</f>
        <v>268.95499999999998</v>
      </c>
      <c r="J356" s="7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>
        <v>1</v>
      </c>
      <c r="V356" s="2" t="s">
        <v>7</v>
      </c>
    </row>
    <row r="357" spans="1:22" ht="23.1" customHeight="1">
      <c r="A357" s="11">
        <v>352</v>
      </c>
      <c r="B357" s="3" t="s">
        <v>909</v>
      </c>
      <c r="C357" s="13" t="s">
        <v>21</v>
      </c>
      <c r="D357" s="7" t="s">
        <v>10</v>
      </c>
      <c r="E357" s="122" t="s">
        <v>881</v>
      </c>
      <c r="F357" s="122" t="s">
        <v>912</v>
      </c>
      <c r="G357" s="21">
        <v>2</v>
      </c>
      <c r="H357" s="122" t="s">
        <v>913</v>
      </c>
      <c r="I357" s="31">
        <f>537.91/2</f>
        <v>268.95499999999998</v>
      </c>
      <c r="J357" s="7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>
        <v>1</v>
      </c>
      <c r="V357" s="2" t="s">
        <v>7</v>
      </c>
    </row>
    <row r="358" spans="1:22" ht="23.1" customHeight="1">
      <c r="A358" s="11">
        <v>353</v>
      </c>
      <c r="B358" s="3" t="s">
        <v>914</v>
      </c>
      <c r="C358" s="13" t="s">
        <v>21</v>
      </c>
      <c r="D358" s="7" t="s">
        <v>10</v>
      </c>
      <c r="E358" s="122" t="s">
        <v>881</v>
      </c>
      <c r="F358" s="122" t="s">
        <v>232</v>
      </c>
      <c r="G358" s="21">
        <v>1</v>
      </c>
      <c r="H358" s="122" t="s">
        <v>915</v>
      </c>
      <c r="I358" s="48">
        <v>272.43</v>
      </c>
      <c r="J358" s="7"/>
      <c r="K358" s="14"/>
      <c r="L358" s="14"/>
      <c r="M358" s="14"/>
      <c r="N358" s="14"/>
      <c r="O358" s="14"/>
      <c r="P358" s="14"/>
      <c r="Q358" s="14"/>
      <c r="R358" s="14"/>
      <c r="S358" s="14"/>
      <c r="T358" s="166"/>
      <c r="U358" s="14">
        <v>1</v>
      </c>
      <c r="V358" s="2" t="s">
        <v>7</v>
      </c>
    </row>
    <row r="359" spans="1:22" ht="15.75">
      <c r="A359" s="11"/>
      <c r="B359" s="10"/>
      <c r="C359" s="6"/>
      <c r="D359" s="10"/>
      <c r="E359" s="52"/>
      <c r="F359" s="52" t="s">
        <v>22</v>
      </c>
      <c r="G359" s="50">
        <f>COUNTA(H6:H358)</f>
        <v>353</v>
      </c>
      <c r="H359" s="55"/>
      <c r="I359" s="49">
        <f>SUM(I6:I358)</f>
        <v>85094.299390000058</v>
      </c>
      <c r="J359" s="10">
        <f>SUM(J6:J358)</f>
        <v>58</v>
      </c>
      <c r="K359" s="10">
        <f t="shared" ref="K359:U359" si="93">SUM(K6:K358)</f>
        <v>0</v>
      </c>
      <c r="L359" s="10">
        <f t="shared" si="93"/>
        <v>2</v>
      </c>
      <c r="M359" s="10">
        <f t="shared" si="93"/>
        <v>1</v>
      </c>
      <c r="N359" s="10">
        <f t="shared" si="93"/>
        <v>0</v>
      </c>
      <c r="O359" s="10">
        <f t="shared" si="93"/>
        <v>17</v>
      </c>
      <c r="P359" s="10">
        <f t="shared" si="93"/>
        <v>1</v>
      </c>
      <c r="Q359" s="10">
        <f t="shared" si="93"/>
        <v>23</v>
      </c>
      <c r="R359" s="10">
        <f t="shared" si="93"/>
        <v>0</v>
      </c>
      <c r="S359" s="10">
        <f t="shared" si="93"/>
        <v>5</v>
      </c>
      <c r="T359" s="10">
        <f t="shared" si="93"/>
        <v>59</v>
      </c>
      <c r="U359" s="10">
        <f t="shared" si="93"/>
        <v>187</v>
      </c>
      <c r="V359" s="165"/>
    </row>
  </sheetData>
  <sheetProtection password="DEBD" sheet="1" objects="1" scenarios="1"/>
  <mergeCells count="21">
    <mergeCell ref="A1:V1"/>
    <mergeCell ref="A2:V2"/>
    <mergeCell ref="J3:U3"/>
    <mergeCell ref="A3:A5"/>
    <mergeCell ref="B3:B5"/>
    <mergeCell ref="C3:C5"/>
    <mergeCell ref="D3:D5"/>
    <mergeCell ref="E3:E5"/>
    <mergeCell ref="F3:F5"/>
    <mergeCell ref="G3:G5"/>
    <mergeCell ref="H3:H5"/>
    <mergeCell ref="J4:J5"/>
    <mergeCell ref="K4:K5"/>
    <mergeCell ref="L4:L5"/>
    <mergeCell ref="M4:M5"/>
    <mergeCell ref="N4:O4"/>
    <mergeCell ref="P4:Q4"/>
    <mergeCell ref="R4:S4"/>
    <mergeCell ref="T4:T5"/>
    <mergeCell ref="U4:U5"/>
    <mergeCell ref="V4:V5"/>
  </mergeCells>
  <conditionalFormatting sqref="T18:U18">
    <cfRule type="colorScale" priority="7">
      <colorScale>
        <cfvo type="min" val="0"/>
        <cfvo type="max" val="0"/>
        <color theme="1"/>
        <color theme="0" tint="-0.499984740745262"/>
      </colorScale>
    </cfRule>
  </conditionalFormatting>
  <conditionalFormatting sqref="Q114 R105:S105 T112:T129 R206:T207 R55:T65 R67:T86 R88:T102 T105:T109 T238:T250 T227:U227 R19:T52 U19:U129 V19:V20 V24:V27 V30:V32 V35:V38 V40 V355:V358 R107:S129 R276:S342 R209:R236 R238:R274 S209:S274 T253:T274 T340:U342 T209:T236 V42:V349 R204:T204 T161:T202 U209:U250 T276:T338 R131:T144 R146:T153 U253:U338 R155:S202 T155:T159 U131:U159 U161:U207">
    <cfRule type="containsText" dxfId="1" priority="6" operator="containsText" text="Bind up - 81">
      <formula>NOT(ISERROR(SEARCH("Bind up - 81",Q19)))</formula>
    </cfRule>
  </conditionalFormatting>
  <pageMargins left="0.3" right="0.3" top="0.3" bottom="0.3" header="0.118110236220472" footer="0.15748031496063"/>
  <pageSetup paperSize="9" scale="7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8"/>
  <sheetViews>
    <sheetView topLeftCell="A4" workbookViewId="0">
      <selection activeCell="C22" sqref="C22"/>
    </sheetView>
  </sheetViews>
  <sheetFormatPr defaultRowHeight="15"/>
  <cols>
    <col min="3" max="3" width="18" bestFit="1" customWidth="1"/>
    <col min="4" max="4" width="8.5703125" bestFit="1" customWidth="1"/>
    <col min="5" max="5" width="19.42578125" bestFit="1" customWidth="1"/>
    <col min="6" max="6" width="17.7109375" bestFit="1" customWidth="1"/>
    <col min="7" max="7" width="10.85546875" bestFit="1" customWidth="1"/>
    <col min="8" max="8" width="14.140625" customWidth="1"/>
    <col min="9" max="9" width="10.7109375" customWidth="1"/>
    <col min="14" max="14" width="13.5703125" customWidth="1"/>
  </cols>
  <sheetData>
    <row r="1" spans="1:16">
      <c r="D1" s="193" t="s">
        <v>2</v>
      </c>
      <c r="E1" s="191" t="s">
        <v>1013</v>
      </c>
      <c r="F1" s="191"/>
      <c r="G1" s="192">
        <v>216</v>
      </c>
      <c r="H1" s="192"/>
      <c r="J1" t="s">
        <v>924</v>
      </c>
    </row>
    <row r="2" spans="1:16">
      <c r="C2" t="s">
        <v>1010</v>
      </c>
      <c r="D2" s="193"/>
      <c r="E2" s="83" t="s">
        <v>1017</v>
      </c>
      <c r="F2" s="80" t="s">
        <v>1011</v>
      </c>
      <c r="G2" s="11" t="s">
        <v>1015</v>
      </c>
      <c r="H2" s="79" t="s">
        <v>1014</v>
      </c>
      <c r="I2" s="79" t="s">
        <v>1016</v>
      </c>
    </row>
    <row r="3" spans="1:16">
      <c r="C3" t="s">
        <v>1008</v>
      </c>
      <c r="D3" s="81" t="s">
        <v>1009</v>
      </c>
      <c r="E3" s="79">
        <v>16</v>
      </c>
      <c r="F3" s="79">
        <v>7</v>
      </c>
      <c r="G3" s="11">
        <v>24</v>
      </c>
      <c r="H3" s="11">
        <v>45</v>
      </c>
      <c r="I3" s="82">
        <f>F3+G3+H3</f>
        <v>76</v>
      </c>
      <c r="J3">
        <v>12</v>
      </c>
    </row>
    <row r="4" spans="1:16">
      <c r="C4" t="s">
        <v>1008</v>
      </c>
      <c r="D4" s="81" t="s">
        <v>1012</v>
      </c>
      <c r="E4" s="79">
        <v>65</v>
      </c>
      <c r="F4" s="79">
        <v>26</v>
      </c>
      <c r="G4" s="11">
        <v>56</v>
      </c>
      <c r="H4" s="11">
        <v>86</v>
      </c>
      <c r="I4" s="82">
        <f>F4+G4+H4</f>
        <v>168</v>
      </c>
      <c r="J4">
        <v>42</v>
      </c>
    </row>
    <row r="5" spans="1:16" ht="17.25">
      <c r="I5" s="84">
        <f>I3+I4</f>
        <v>244</v>
      </c>
    </row>
    <row r="6" spans="1:16">
      <c r="C6" s="198" t="s">
        <v>1060</v>
      </c>
      <c r="D6" s="196" t="s">
        <v>1061</v>
      </c>
      <c r="E6" s="195" t="s">
        <v>4</v>
      </c>
      <c r="F6" s="195" t="s">
        <v>1062</v>
      </c>
      <c r="G6" s="195"/>
      <c r="H6" s="195" t="s">
        <v>1063</v>
      </c>
      <c r="I6" s="195"/>
      <c r="J6" s="195" t="s">
        <v>1056</v>
      </c>
      <c r="K6" s="195"/>
      <c r="L6" s="196" t="s">
        <v>1015</v>
      </c>
      <c r="M6" s="197" t="s">
        <v>1064</v>
      </c>
    </row>
    <row r="7" spans="1:16" ht="45" customHeight="1">
      <c r="C7" s="198"/>
      <c r="D7" s="196"/>
      <c r="E7" s="195"/>
      <c r="F7" s="143" t="s">
        <v>5</v>
      </c>
      <c r="G7" s="143" t="s">
        <v>6</v>
      </c>
      <c r="H7" s="143" t="s">
        <v>5</v>
      </c>
      <c r="I7" s="143" t="s">
        <v>6</v>
      </c>
      <c r="J7" s="143" t="s">
        <v>5</v>
      </c>
      <c r="K7" s="143" t="s">
        <v>6</v>
      </c>
      <c r="L7" s="196"/>
      <c r="M7" s="197"/>
      <c r="N7" s="152" t="s">
        <v>1067</v>
      </c>
    </row>
    <row r="8" spans="1:16" ht="20.100000000000001" customHeight="1">
      <c r="B8" s="151" t="s">
        <v>1065</v>
      </c>
      <c r="C8" s="147">
        <v>0</v>
      </c>
      <c r="D8" s="148">
        <v>1</v>
      </c>
      <c r="E8" s="148">
        <v>1</v>
      </c>
      <c r="F8" s="148">
        <v>0</v>
      </c>
      <c r="G8" s="148">
        <v>4</v>
      </c>
      <c r="H8" s="148">
        <v>0</v>
      </c>
      <c r="I8" s="148">
        <v>7</v>
      </c>
      <c r="J8" s="148">
        <v>2</v>
      </c>
      <c r="K8" s="148">
        <v>2</v>
      </c>
      <c r="L8" s="148">
        <v>24</v>
      </c>
      <c r="M8" s="149">
        <v>45</v>
      </c>
      <c r="N8">
        <f>M8+L8</f>
        <v>69</v>
      </c>
    </row>
    <row r="9" spans="1:16" ht="20.100000000000001" customHeight="1">
      <c r="A9" t="s">
        <v>1068</v>
      </c>
      <c r="B9" s="151" t="s">
        <v>1066</v>
      </c>
      <c r="C9" s="150">
        <v>0</v>
      </c>
      <c r="D9" s="150">
        <v>5</v>
      </c>
      <c r="E9" s="150">
        <v>0</v>
      </c>
      <c r="F9" s="150">
        <v>0</v>
      </c>
      <c r="G9" s="150">
        <v>16</v>
      </c>
      <c r="H9" s="150">
        <v>0</v>
      </c>
      <c r="I9" s="150">
        <v>26</v>
      </c>
      <c r="J9" s="150">
        <v>0</v>
      </c>
      <c r="K9" s="150">
        <v>2</v>
      </c>
      <c r="L9" s="150">
        <f>75-60</f>
        <v>15</v>
      </c>
      <c r="M9" s="150">
        <f>86+60</f>
        <v>146</v>
      </c>
    </row>
    <row r="10" spans="1:16">
      <c r="C10" s="146"/>
      <c r="D10" s="144"/>
      <c r="E10" s="144"/>
      <c r="F10" s="144"/>
      <c r="G10" s="144"/>
      <c r="H10" s="144"/>
      <c r="I10" s="144"/>
      <c r="J10" s="144"/>
      <c r="K10" s="144"/>
      <c r="L10" s="144"/>
      <c r="M10" s="145"/>
    </row>
    <row r="11" spans="1:16">
      <c r="C11" s="146"/>
      <c r="D11" s="144"/>
      <c r="E11" s="144"/>
      <c r="F11" s="144"/>
      <c r="G11" s="144"/>
      <c r="H11" s="144"/>
      <c r="I11" s="144"/>
      <c r="J11" s="144"/>
      <c r="K11" s="144"/>
      <c r="L11" s="144"/>
      <c r="M11" s="145"/>
    </row>
    <row r="12" spans="1:16">
      <c r="N12" s="86" t="s">
        <v>1014</v>
      </c>
      <c r="O12" s="86">
        <v>86</v>
      </c>
      <c r="P12" s="87"/>
    </row>
    <row r="13" spans="1:16" ht="17.25">
      <c r="I13" s="142"/>
      <c r="N13" s="86"/>
      <c r="O13" s="86"/>
      <c r="P13" s="87"/>
    </row>
    <row r="14" spans="1:16">
      <c r="N14" s="86" t="s">
        <v>1015</v>
      </c>
      <c r="O14" s="86">
        <v>75</v>
      </c>
      <c r="P14" s="90">
        <v>30</v>
      </c>
    </row>
    <row r="15" spans="1:16">
      <c r="G15" s="85" t="s">
        <v>1009</v>
      </c>
      <c r="H15" s="86" t="s">
        <v>1014</v>
      </c>
      <c r="I15" s="86">
        <v>45</v>
      </c>
      <c r="J15" s="87"/>
      <c r="M15" s="85" t="s">
        <v>1012</v>
      </c>
      <c r="N15" s="86" t="s">
        <v>1027</v>
      </c>
      <c r="O15" s="86">
        <v>2</v>
      </c>
      <c r="P15" s="90"/>
    </row>
    <row r="16" spans="1:16">
      <c r="G16" s="85"/>
      <c r="H16" s="86" t="s">
        <v>1015</v>
      </c>
      <c r="I16" s="86">
        <v>24</v>
      </c>
      <c r="J16" s="194">
        <v>30</v>
      </c>
      <c r="M16" s="85"/>
      <c r="N16" s="86" t="s">
        <v>1026</v>
      </c>
      <c r="O16" s="86">
        <v>0</v>
      </c>
      <c r="P16" s="90"/>
    </row>
    <row r="17" spans="2:16">
      <c r="G17" s="85"/>
      <c r="H17" s="86" t="s">
        <v>1027</v>
      </c>
      <c r="I17" s="86">
        <v>2</v>
      </c>
      <c r="J17" s="194"/>
      <c r="M17" s="85"/>
      <c r="N17" s="93" t="s">
        <v>1059</v>
      </c>
      <c r="O17" s="86">
        <v>26</v>
      </c>
      <c r="P17" s="87" t="s">
        <v>1034</v>
      </c>
    </row>
    <row r="18" spans="2:16">
      <c r="G18" s="85"/>
      <c r="H18" s="86" t="s">
        <v>1026</v>
      </c>
      <c r="I18" s="86">
        <v>2</v>
      </c>
      <c r="J18" s="194"/>
      <c r="M18" s="85"/>
      <c r="N18" s="86" t="s">
        <v>1018</v>
      </c>
      <c r="O18" s="88">
        <f>SUM(O12:O17)</f>
        <v>189</v>
      </c>
      <c r="P18" s="87"/>
    </row>
    <row r="19" spans="2:16">
      <c r="B19" s="153" t="s">
        <v>9</v>
      </c>
      <c r="C19" s="154">
        <f>47+22</f>
        <v>69</v>
      </c>
      <c r="G19" s="87"/>
      <c r="H19" s="93" t="s">
        <v>1025</v>
      </c>
      <c r="I19" s="86">
        <v>7</v>
      </c>
      <c r="J19" s="87" t="s">
        <v>1034</v>
      </c>
      <c r="M19" s="87"/>
      <c r="N19" s="87" t="s">
        <v>3</v>
      </c>
      <c r="O19" s="87"/>
      <c r="P19" s="87"/>
    </row>
    <row r="20" spans="2:16">
      <c r="B20" t="s">
        <v>10</v>
      </c>
      <c r="C20" s="154">
        <f>97+68</f>
        <v>165</v>
      </c>
      <c r="G20" s="87"/>
      <c r="H20" s="86" t="s">
        <v>1018</v>
      </c>
      <c r="I20" s="88">
        <f>SUM(I15:I19)</f>
        <v>80</v>
      </c>
      <c r="J20" s="87"/>
      <c r="M20" s="87"/>
      <c r="N20" s="87" t="s">
        <v>1019</v>
      </c>
      <c r="O20" s="87">
        <v>0</v>
      </c>
      <c r="P20" s="87"/>
    </row>
    <row r="21" spans="2:16">
      <c r="G21" s="87"/>
      <c r="H21" s="87"/>
      <c r="I21" s="87"/>
      <c r="J21" s="87"/>
      <c r="M21" s="87"/>
      <c r="N21" s="87" t="s">
        <v>1020</v>
      </c>
      <c r="O21" s="87">
        <v>5</v>
      </c>
      <c r="P21" s="87"/>
    </row>
    <row r="22" spans="2:16">
      <c r="G22" s="87"/>
      <c r="H22" s="87" t="s">
        <v>1019</v>
      </c>
      <c r="I22" s="87">
        <v>0</v>
      </c>
      <c r="J22" s="87"/>
      <c r="M22" s="87"/>
      <c r="N22" s="87" t="s">
        <v>1021</v>
      </c>
      <c r="O22" s="87">
        <v>0</v>
      </c>
      <c r="P22" s="87"/>
    </row>
    <row r="23" spans="2:16">
      <c r="G23" s="87"/>
      <c r="H23" s="87" t="s">
        <v>1020</v>
      </c>
      <c r="I23" s="87">
        <v>1</v>
      </c>
      <c r="J23" s="87"/>
      <c r="M23" s="87"/>
      <c r="N23" s="87" t="s">
        <v>1022</v>
      </c>
      <c r="O23" s="87">
        <v>0</v>
      </c>
      <c r="P23" s="87"/>
    </row>
    <row r="24" spans="2:16">
      <c r="G24" s="87"/>
      <c r="H24" s="87" t="s">
        <v>1021</v>
      </c>
      <c r="I24" s="87">
        <v>1</v>
      </c>
      <c r="J24" s="87"/>
      <c r="M24" s="87"/>
      <c r="N24" s="87" t="s">
        <v>1023</v>
      </c>
      <c r="O24" s="87">
        <v>16</v>
      </c>
      <c r="P24" s="87"/>
    </row>
    <row r="25" spans="2:16">
      <c r="G25" s="87"/>
      <c r="H25" s="87" t="s">
        <v>1022</v>
      </c>
      <c r="I25" s="87">
        <v>0</v>
      </c>
      <c r="J25" s="87"/>
      <c r="M25" s="87"/>
      <c r="N25" s="87" t="s">
        <v>1024</v>
      </c>
      <c r="O25" s="87">
        <v>0</v>
      </c>
      <c r="P25" s="87"/>
    </row>
    <row r="26" spans="2:16">
      <c r="G26" s="87"/>
      <c r="H26" s="87" t="s">
        <v>1023</v>
      </c>
      <c r="I26" s="87">
        <v>4</v>
      </c>
      <c r="J26" s="87"/>
      <c r="M26" s="87"/>
      <c r="N26" s="87" t="s">
        <v>1029</v>
      </c>
      <c r="O26" s="87">
        <f>SUM(O20:O25)</f>
        <v>21</v>
      </c>
      <c r="P26" s="87"/>
    </row>
    <row r="27" spans="2:16">
      <c r="G27" s="87"/>
      <c r="H27" s="87" t="s">
        <v>1024</v>
      </c>
      <c r="I27" s="87">
        <v>0</v>
      </c>
      <c r="J27" s="87"/>
      <c r="M27" s="87"/>
      <c r="N27" s="87"/>
      <c r="O27" s="89">
        <f>SUM(O20:O26)</f>
        <v>42</v>
      </c>
      <c r="P27" s="87"/>
    </row>
    <row r="28" spans="2:16">
      <c r="G28" s="87"/>
      <c r="H28" s="87" t="s">
        <v>1029</v>
      </c>
      <c r="I28" s="87">
        <f>SUM(I22:I27)</f>
        <v>6</v>
      </c>
      <c r="J28" s="87"/>
      <c r="M28" s="87"/>
      <c r="N28" s="135"/>
      <c r="O28" s="92">
        <f>O12+O14+O15+O17+O20+O21+O22+O23+O24+O25</f>
        <v>210</v>
      </c>
      <c r="P28" s="86"/>
    </row>
    <row r="29" spans="2:16">
      <c r="G29" s="87" t="s">
        <v>1028</v>
      </c>
      <c r="H29" s="87"/>
      <c r="I29" s="89">
        <f>I20+I28+J3</f>
        <v>98</v>
      </c>
      <c r="J29" s="87"/>
      <c r="M29" s="87" t="s">
        <v>1028</v>
      </c>
      <c r="N29">
        <f>N30-N31</f>
        <v>8</v>
      </c>
    </row>
    <row r="30" spans="2:16">
      <c r="G30" s="87"/>
      <c r="H30" s="87"/>
      <c r="I30" s="89"/>
      <c r="J30" s="87"/>
      <c r="M30" s="134" t="s">
        <v>1031</v>
      </c>
      <c r="N30">
        <v>255</v>
      </c>
    </row>
    <row r="31" spans="2:16">
      <c r="M31" t="s">
        <v>920</v>
      </c>
      <c r="N31">
        <v>247</v>
      </c>
    </row>
    <row r="32" spans="2:16">
      <c r="M32" t="s">
        <v>1016</v>
      </c>
      <c r="N32">
        <v>37</v>
      </c>
      <c r="O32">
        <v>42</v>
      </c>
    </row>
    <row r="33" spans="11:13">
      <c r="M33" s="87" t="s">
        <v>1030</v>
      </c>
    </row>
    <row r="34" spans="11:13">
      <c r="K34">
        <f>42-8</f>
        <v>34</v>
      </c>
      <c r="M34" s="87" t="s">
        <v>3</v>
      </c>
    </row>
    <row r="36" spans="11:13">
      <c r="L36" t="s">
        <v>1033</v>
      </c>
      <c r="M36">
        <f>5+5+3+16+5+0+3+27+146</f>
        <v>210</v>
      </c>
    </row>
    <row r="37" spans="11:13">
      <c r="L37" t="s">
        <v>1032</v>
      </c>
      <c r="M37">
        <f>247-210</f>
        <v>37</v>
      </c>
    </row>
    <row r="38" spans="11:13">
      <c r="L38" t="s">
        <v>920</v>
      </c>
      <c r="M38">
        <v>8</v>
      </c>
    </row>
  </sheetData>
  <mergeCells count="12">
    <mergeCell ref="L6:L7"/>
    <mergeCell ref="M6:M7"/>
    <mergeCell ref="C6:C7"/>
    <mergeCell ref="D6:D7"/>
    <mergeCell ref="E6:E7"/>
    <mergeCell ref="F6:G6"/>
    <mergeCell ref="H6:I6"/>
    <mergeCell ref="E1:F1"/>
    <mergeCell ref="G1:H1"/>
    <mergeCell ref="D1:D2"/>
    <mergeCell ref="J16:J18"/>
    <mergeCell ref="J6:K6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89"/>
  <sheetViews>
    <sheetView view="pageBreakPreview" zoomScale="106" zoomScaleNormal="100" zoomScaleSheetLayoutView="106" workbookViewId="0">
      <pane ySplit="4" topLeftCell="A5" activePane="bottomLeft" state="frozen"/>
      <selection pane="bottomLeft" activeCell="H87" sqref="H87"/>
    </sheetView>
  </sheetViews>
  <sheetFormatPr defaultRowHeight="15"/>
  <cols>
    <col min="1" max="1" width="5.28515625" hidden="1" customWidth="1"/>
    <col min="2" max="2" width="7.140625" bestFit="1" customWidth="1"/>
    <col min="4" max="4" width="6.5703125" hidden="1" customWidth="1"/>
    <col min="7" max="7" width="2.7109375" bestFit="1" customWidth="1"/>
    <col min="8" max="8" width="29.85546875" customWidth="1"/>
    <col min="9" max="9" width="3.7109375" customWidth="1"/>
    <col min="10" max="10" width="3.85546875" customWidth="1"/>
    <col min="11" max="11" width="3.5703125" customWidth="1"/>
    <col min="12" max="18" width="3.7109375" customWidth="1"/>
    <col min="19" max="19" width="3.7109375" style="56" customWidth="1"/>
    <col min="20" max="20" width="11" customWidth="1"/>
    <col min="21" max="21" width="7.5703125" customWidth="1"/>
    <col min="22" max="22" width="12.140625" style="130" customWidth="1"/>
    <col min="23" max="23" width="9.140625" hidden="1" customWidth="1"/>
  </cols>
  <sheetData>
    <row r="1" spans="1:22" ht="18.75">
      <c r="A1" s="123" t="s">
        <v>1035</v>
      </c>
      <c r="B1" s="124"/>
      <c r="C1" s="124"/>
      <c r="D1" s="124"/>
      <c r="E1" s="124"/>
      <c r="F1" s="124"/>
      <c r="G1" s="124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8"/>
    </row>
    <row r="2" spans="1:22" ht="18.75">
      <c r="A2" s="182" t="s">
        <v>24</v>
      </c>
      <c r="B2" s="185" t="s">
        <v>25</v>
      </c>
      <c r="C2" s="185" t="s">
        <v>917</v>
      </c>
      <c r="D2" s="185" t="s">
        <v>2</v>
      </c>
      <c r="E2" s="185" t="s">
        <v>26</v>
      </c>
      <c r="F2" s="185" t="s">
        <v>27</v>
      </c>
      <c r="G2" s="185" t="s">
        <v>28</v>
      </c>
      <c r="H2" s="185" t="s">
        <v>29</v>
      </c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1"/>
      <c r="T2" s="170" t="s">
        <v>1</v>
      </c>
      <c r="U2" s="170"/>
      <c r="V2" s="203" t="s">
        <v>1054</v>
      </c>
    </row>
    <row r="3" spans="1:22" ht="15" customHeight="1">
      <c r="A3" s="183"/>
      <c r="B3" s="186"/>
      <c r="C3" s="186"/>
      <c r="D3" s="186"/>
      <c r="E3" s="186"/>
      <c r="F3" s="186"/>
      <c r="G3" s="186"/>
      <c r="H3" s="186"/>
      <c r="I3" s="185" t="s">
        <v>30</v>
      </c>
      <c r="J3" s="185" t="s">
        <v>31</v>
      </c>
      <c r="K3" s="185" t="s">
        <v>4</v>
      </c>
      <c r="L3" s="168" t="s">
        <v>32</v>
      </c>
      <c r="M3" s="168"/>
      <c r="N3" s="168" t="s">
        <v>1057</v>
      </c>
      <c r="O3" s="168"/>
      <c r="P3" s="199" t="s">
        <v>1056</v>
      </c>
      <c r="Q3" s="200"/>
      <c r="R3" s="185" t="s">
        <v>34</v>
      </c>
      <c r="S3" s="185" t="s">
        <v>35</v>
      </c>
      <c r="T3" s="170"/>
      <c r="U3" s="170"/>
      <c r="V3" s="204"/>
    </row>
    <row r="4" spans="1:22" ht="33" customHeight="1">
      <c r="A4" s="184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6" t="s">
        <v>5</v>
      </c>
      <c r="M4" s="6" t="s">
        <v>6</v>
      </c>
      <c r="N4" s="6" t="s">
        <v>36</v>
      </c>
      <c r="O4" s="6" t="s">
        <v>37</v>
      </c>
      <c r="P4" s="6" t="s">
        <v>36</v>
      </c>
      <c r="Q4" s="6" t="s">
        <v>37</v>
      </c>
      <c r="R4" s="187"/>
      <c r="S4" s="187"/>
      <c r="T4" s="170"/>
      <c r="U4" s="170"/>
      <c r="V4" s="205"/>
    </row>
    <row r="5" spans="1:22" ht="21.95" customHeight="1">
      <c r="A5" s="11">
        <v>1</v>
      </c>
      <c r="B5" s="131" t="s">
        <v>64</v>
      </c>
      <c r="C5" s="13" t="s">
        <v>916</v>
      </c>
      <c r="D5" s="3" t="s">
        <v>10</v>
      </c>
      <c r="E5" s="20" t="s">
        <v>53</v>
      </c>
      <c r="F5" s="20" t="s">
        <v>69</v>
      </c>
      <c r="G5" s="13">
        <v>3</v>
      </c>
      <c r="H5" s="95" t="s">
        <v>70</v>
      </c>
      <c r="I5" s="108"/>
      <c r="J5" s="108"/>
      <c r="K5" s="108"/>
      <c r="L5" s="108"/>
      <c r="M5" s="108"/>
      <c r="N5" s="108"/>
      <c r="O5" s="108">
        <v>1</v>
      </c>
      <c r="P5" s="112"/>
      <c r="Q5" s="112"/>
      <c r="R5" s="112"/>
      <c r="S5" s="112"/>
      <c r="T5" s="23" t="s">
        <v>980</v>
      </c>
      <c r="U5" s="94"/>
      <c r="V5" s="129"/>
    </row>
    <row r="6" spans="1:22" ht="21.95" customHeight="1">
      <c r="A6" s="11">
        <v>2</v>
      </c>
      <c r="B6" s="131" t="s">
        <v>82</v>
      </c>
      <c r="C6" s="13" t="s">
        <v>18</v>
      </c>
      <c r="D6" s="3" t="s">
        <v>9</v>
      </c>
      <c r="E6" s="20" t="s">
        <v>83</v>
      </c>
      <c r="F6" s="20" t="s">
        <v>84</v>
      </c>
      <c r="G6" s="13">
        <v>1</v>
      </c>
      <c r="H6" s="95" t="s">
        <v>85</v>
      </c>
      <c r="I6" s="106"/>
      <c r="J6" s="106"/>
      <c r="K6" s="106"/>
      <c r="L6" s="106"/>
      <c r="M6" s="106"/>
      <c r="N6" s="106"/>
      <c r="O6" s="106">
        <v>1</v>
      </c>
      <c r="P6" s="112"/>
      <c r="Q6" s="112"/>
      <c r="R6" s="112"/>
      <c r="S6" s="112"/>
      <c r="T6" s="23" t="s">
        <v>981</v>
      </c>
      <c r="U6" s="94"/>
      <c r="V6" s="129"/>
    </row>
    <row r="7" spans="1:22" ht="21.95" customHeight="1">
      <c r="A7" s="11">
        <v>3</v>
      </c>
      <c r="B7" s="131" t="s">
        <v>82</v>
      </c>
      <c r="C7" s="13" t="s">
        <v>18</v>
      </c>
      <c r="D7" s="3" t="s">
        <v>9</v>
      </c>
      <c r="E7" s="20" t="s">
        <v>83</v>
      </c>
      <c r="F7" s="20" t="s">
        <v>86</v>
      </c>
      <c r="G7" s="13">
        <v>2</v>
      </c>
      <c r="H7" s="95" t="s">
        <v>87</v>
      </c>
      <c r="I7" s="106"/>
      <c r="J7" s="106"/>
      <c r="K7" s="106"/>
      <c r="L7" s="106"/>
      <c r="M7" s="106"/>
      <c r="N7" s="106"/>
      <c r="O7" s="106">
        <v>1</v>
      </c>
      <c r="P7" s="112"/>
      <c r="Q7" s="112"/>
      <c r="R7" s="112"/>
      <c r="S7" s="112"/>
      <c r="T7" s="23" t="s">
        <v>982</v>
      </c>
      <c r="U7" s="94"/>
      <c r="V7" s="129"/>
    </row>
    <row r="8" spans="1:22" ht="21.95" customHeight="1">
      <c r="A8" s="11">
        <v>4</v>
      </c>
      <c r="B8" s="131" t="s">
        <v>82</v>
      </c>
      <c r="C8" s="13" t="s">
        <v>18</v>
      </c>
      <c r="D8" s="3" t="s">
        <v>9</v>
      </c>
      <c r="E8" s="20" t="s">
        <v>83</v>
      </c>
      <c r="F8" s="20" t="s">
        <v>90</v>
      </c>
      <c r="G8" s="13">
        <v>4</v>
      </c>
      <c r="H8" s="95" t="s">
        <v>91</v>
      </c>
      <c r="I8" s="106"/>
      <c r="J8" s="106"/>
      <c r="K8" s="106"/>
      <c r="L8" s="106"/>
      <c r="M8" s="106">
        <v>1</v>
      </c>
      <c r="N8" s="109"/>
      <c r="O8" s="109"/>
      <c r="P8" s="112"/>
      <c r="Q8" s="112"/>
      <c r="R8" s="112"/>
      <c r="S8" s="112"/>
      <c r="T8" s="23" t="s">
        <v>930</v>
      </c>
      <c r="U8" s="94"/>
      <c r="V8" s="129"/>
    </row>
    <row r="9" spans="1:22" ht="21.95" customHeight="1">
      <c r="A9" s="11">
        <v>5</v>
      </c>
      <c r="B9" s="131" t="s">
        <v>145</v>
      </c>
      <c r="C9" s="13" t="s">
        <v>18</v>
      </c>
      <c r="D9" s="3" t="s">
        <v>10</v>
      </c>
      <c r="E9" s="20" t="s">
        <v>107</v>
      </c>
      <c r="F9" s="20" t="s">
        <v>146</v>
      </c>
      <c r="G9" s="13">
        <v>1</v>
      </c>
      <c r="H9" s="95" t="s">
        <v>147</v>
      </c>
      <c r="I9" s="106"/>
      <c r="J9" s="106"/>
      <c r="K9" s="106"/>
      <c r="L9" s="106"/>
      <c r="M9" s="106">
        <v>1</v>
      </c>
      <c r="N9" s="109"/>
      <c r="O9" s="109"/>
      <c r="P9" s="112"/>
      <c r="Q9" s="112"/>
      <c r="R9" s="112"/>
      <c r="S9" s="112"/>
      <c r="T9" s="23" t="s">
        <v>928</v>
      </c>
      <c r="U9" s="94"/>
      <c r="V9" s="129"/>
    </row>
    <row r="10" spans="1:22" ht="21.95" customHeight="1">
      <c r="A10" s="11">
        <v>46</v>
      </c>
      <c r="B10" s="131" t="s">
        <v>145</v>
      </c>
      <c r="C10" s="13" t="s">
        <v>18</v>
      </c>
      <c r="D10" s="3" t="s">
        <v>10</v>
      </c>
      <c r="E10" s="20" t="s">
        <v>107</v>
      </c>
      <c r="F10" s="20" t="s">
        <v>148</v>
      </c>
      <c r="G10" s="13">
        <v>2</v>
      </c>
      <c r="H10" s="95" t="s">
        <v>149</v>
      </c>
      <c r="I10" s="106"/>
      <c r="J10" s="106"/>
      <c r="K10" s="106"/>
      <c r="L10" s="106"/>
      <c r="M10" s="106">
        <v>1</v>
      </c>
      <c r="N10" s="109"/>
      <c r="O10" s="109"/>
      <c r="P10" s="112"/>
      <c r="Q10" s="112"/>
      <c r="R10" s="112"/>
      <c r="S10" s="112"/>
      <c r="T10" s="23" t="s">
        <v>929</v>
      </c>
      <c r="U10" s="94"/>
      <c r="V10" s="129"/>
    </row>
    <row r="11" spans="1:22" ht="21.95" customHeight="1">
      <c r="A11" s="24">
        <v>48</v>
      </c>
      <c r="B11" s="132" t="s">
        <v>153</v>
      </c>
      <c r="C11" s="13" t="s">
        <v>18</v>
      </c>
      <c r="D11" s="3" t="s">
        <v>10</v>
      </c>
      <c r="E11" s="51" t="s">
        <v>107</v>
      </c>
      <c r="F11" s="51" t="s">
        <v>154</v>
      </c>
      <c r="G11" s="120">
        <v>1</v>
      </c>
      <c r="H11" s="8" t="s">
        <v>155</v>
      </c>
      <c r="I11" s="106"/>
      <c r="J11" s="106"/>
      <c r="K11" s="106"/>
      <c r="L11" s="106"/>
      <c r="M11" s="106"/>
      <c r="N11" s="106"/>
      <c r="O11" s="106">
        <v>1</v>
      </c>
      <c r="P11" s="112"/>
      <c r="Q11" s="112"/>
      <c r="R11" s="112"/>
      <c r="S11" s="112"/>
      <c r="T11" s="23" t="s">
        <v>931</v>
      </c>
      <c r="U11" s="94"/>
      <c r="V11" s="129"/>
    </row>
    <row r="12" spans="1:22" ht="21.95" customHeight="1">
      <c r="A12" s="24">
        <v>49</v>
      </c>
      <c r="B12" s="132" t="s">
        <v>153</v>
      </c>
      <c r="C12" s="13" t="s">
        <v>18</v>
      </c>
      <c r="D12" s="3" t="s">
        <v>10</v>
      </c>
      <c r="E12" s="51" t="s">
        <v>107</v>
      </c>
      <c r="F12" s="51" t="s">
        <v>156</v>
      </c>
      <c r="G12" s="120">
        <v>2</v>
      </c>
      <c r="H12" s="8" t="s">
        <v>157</v>
      </c>
      <c r="I12" s="106"/>
      <c r="J12" s="106"/>
      <c r="K12" s="106"/>
      <c r="L12" s="106"/>
      <c r="M12" s="106"/>
      <c r="N12" s="106"/>
      <c r="O12" s="106"/>
      <c r="P12" s="110"/>
      <c r="Q12" s="110"/>
      <c r="R12" s="110">
        <v>1</v>
      </c>
      <c r="S12" s="112"/>
      <c r="T12" s="23" t="s">
        <v>983</v>
      </c>
      <c r="U12" s="94" t="s">
        <v>1040</v>
      </c>
      <c r="V12" s="122" t="s">
        <v>1041</v>
      </c>
    </row>
    <row r="13" spans="1:22" ht="21.95" customHeight="1">
      <c r="A13" s="11">
        <v>51</v>
      </c>
      <c r="B13" s="131" t="s">
        <v>160</v>
      </c>
      <c r="C13" s="13" t="s">
        <v>18</v>
      </c>
      <c r="D13" s="3" t="s">
        <v>10</v>
      </c>
      <c r="E13" s="20" t="s">
        <v>107</v>
      </c>
      <c r="F13" s="20" t="s">
        <v>161</v>
      </c>
      <c r="G13" s="13">
        <v>1</v>
      </c>
      <c r="H13" s="95" t="s">
        <v>162</v>
      </c>
      <c r="I13" s="106"/>
      <c r="J13" s="106"/>
      <c r="K13" s="106"/>
      <c r="L13" s="106"/>
      <c r="M13" s="106">
        <v>1</v>
      </c>
      <c r="N13" s="109"/>
      <c r="O13" s="109"/>
      <c r="P13" s="112"/>
      <c r="Q13" s="112"/>
      <c r="R13" s="112"/>
      <c r="S13" s="112"/>
      <c r="T13" s="23" t="s">
        <v>932</v>
      </c>
      <c r="U13" s="94"/>
      <c r="V13" s="129"/>
    </row>
    <row r="14" spans="1:22" ht="21.95" customHeight="1">
      <c r="A14" s="11">
        <v>52</v>
      </c>
      <c r="B14" s="131" t="s">
        <v>160</v>
      </c>
      <c r="C14" s="13" t="s">
        <v>18</v>
      </c>
      <c r="D14" s="3" t="s">
        <v>10</v>
      </c>
      <c r="E14" s="20" t="s">
        <v>107</v>
      </c>
      <c r="F14" s="20" t="s">
        <v>163</v>
      </c>
      <c r="G14" s="13">
        <v>2</v>
      </c>
      <c r="H14" s="95" t="s">
        <v>164</v>
      </c>
      <c r="I14" s="106"/>
      <c r="J14" s="106"/>
      <c r="K14" s="106"/>
      <c r="L14" s="106"/>
      <c r="M14" s="106"/>
      <c r="N14" s="106"/>
      <c r="O14" s="106">
        <v>1</v>
      </c>
      <c r="P14" s="112"/>
      <c r="Q14" s="112"/>
      <c r="R14" s="112"/>
      <c r="S14" s="112"/>
      <c r="T14" s="23" t="s">
        <v>984</v>
      </c>
      <c r="U14" s="94"/>
      <c r="V14" s="129"/>
    </row>
    <row r="15" spans="1:22" ht="21.95" customHeight="1">
      <c r="A15" s="11">
        <v>61</v>
      </c>
      <c r="B15" s="131" t="s">
        <v>185</v>
      </c>
      <c r="C15" s="13" t="s">
        <v>19</v>
      </c>
      <c r="D15" s="3" t="s">
        <v>10</v>
      </c>
      <c r="E15" s="20" t="s">
        <v>93</v>
      </c>
      <c r="F15" s="20" t="s">
        <v>186</v>
      </c>
      <c r="G15" s="13">
        <v>1</v>
      </c>
      <c r="H15" s="95" t="s">
        <v>187</v>
      </c>
      <c r="I15" s="96"/>
      <c r="J15" s="97"/>
      <c r="K15" s="97"/>
      <c r="L15" s="97"/>
      <c r="M15" s="97"/>
      <c r="N15" s="98"/>
      <c r="O15" s="98"/>
      <c r="P15" s="99"/>
      <c r="Q15" s="99"/>
      <c r="R15" s="99">
        <v>1</v>
      </c>
      <c r="S15" s="112"/>
      <c r="T15" s="23" t="s">
        <v>985</v>
      </c>
      <c r="U15" s="94" t="s">
        <v>1040</v>
      </c>
      <c r="V15" s="122" t="s">
        <v>1055</v>
      </c>
    </row>
    <row r="16" spans="1:22" ht="21.95" customHeight="1">
      <c r="A16" s="11">
        <v>64</v>
      </c>
      <c r="B16" s="131" t="s">
        <v>192</v>
      </c>
      <c r="C16" s="13" t="s">
        <v>19</v>
      </c>
      <c r="D16" s="3" t="s">
        <v>10</v>
      </c>
      <c r="E16" s="20" t="s">
        <v>93</v>
      </c>
      <c r="F16" s="20" t="s">
        <v>193</v>
      </c>
      <c r="G16" s="13">
        <v>1</v>
      </c>
      <c r="H16" s="95" t="s">
        <v>194</v>
      </c>
      <c r="I16" s="106"/>
      <c r="J16" s="106"/>
      <c r="K16" s="106"/>
      <c r="L16" s="106"/>
      <c r="M16" s="106">
        <v>1</v>
      </c>
      <c r="N16" s="109"/>
      <c r="O16" s="109"/>
      <c r="P16" s="112"/>
      <c r="Q16" s="112"/>
      <c r="R16" s="112"/>
      <c r="S16" s="112"/>
      <c r="T16" s="23" t="s">
        <v>933</v>
      </c>
      <c r="U16" s="94"/>
      <c r="V16" s="129"/>
    </row>
    <row r="17" spans="1:22" ht="21.95" customHeight="1">
      <c r="A17" s="11">
        <v>65</v>
      </c>
      <c r="B17" s="131" t="s">
        <v>192</v>
      </c>
      <c r="C17" s="13" t="s">
        <v>19</v>
      </c>
      <c r="D17" s="3" t="s">
        <v>10</v>
      </c>
      <c r="E17" s="20" t="s">
        <v>93</v>
      </c>
      <c r="F17" s="20" t="s">
        <v>195</v>
      </c>
      <c r="G17" s="13">
        <v>2</v>
      </c>
      <c r="H17" s="95" t="s">
        <v>196</v>
      </c>
      <c r="I17" s="106"/>
      <c r="J17" s="106"/>
      <c r="K17" s="106"/>
      <c r="L17" s="106"/>
      <c r="M17" s="106"/>
      <c r="N17" s="106"/>
      <c r="O17" s="106">
        <v>1</v>
      </c>
      <c r="P17" s="112"/>
      <c r="Q17" s="112"/>
      <c r="R17" s="112"/>
      <c r="S17" s="112"/>
      <c r="T17" s="23" t="s">
        <v>934</v>
      </c>
      <c r="U17" s="94"/>
      <c r="V17" s="129"/>
    </row>
    <row r="18" spans="1:22" ht="21.95" customHeight="1">
      <c r="A18" s="11">
        <v>66</v>
      </c>
      <c r="B18" s="131" t="s">
        <v>192</v>
      </c>
      <c r="C18" s="13" t="s">
        <v>19</v>
      </c>
      <c r="D18" s="3" t="s">
        <v>10</v>
      </c>
      <c r="E18" s="20" t="s">
        <v>93</v>
      </c>
      <c r="F18" s="20" t="s">
        <v>197</v>
      </c>
      <c r="G18" s="13">
        <v>3</v>
      </c>
      <c r="H18" s="95" t="s">
        <v>198</v>
      </c>
      <c r="I18" s="106"/>
      <c r="J18" s="106"/>
      <c r="K18" s="106"/>
      <c r="L18" s="106"/>
      <c r="M18" s="106">
        <v>1</v>
      </c>
      <c r="N18" s="109"/>
      <c r="O18" s="109"/>
      <c r="P18" s="112"/>
      <c r="Q18" s="112"/>
      <c r="R18" s="112"/>
      <c r="S18" s="112"/>
      <c r="T18" s="23" t="s">
        <v>935</v>
      </c>
      <c r="U18" s="94"/>
      <c r="V18" s="129"/>
    </row>
    <row r="19" spans="1:22" ht="21.95" customHeight="1">
      <c r="A19" s="11">
        <v>82</v>
      </c>
      <c r="B19" s="131" t="s">
        <v>236</v>
      </c>
      <c r="C19" s="13" t="s">
        <v>19</v>
      </c>
      <c r="D19" s="3" t="s">
        <v>10</v>
      </c>
      <c r="E19" s="20" t="s">
        <v>99</v>
      </c>
      <c r="F19" s="20" t="s">
        <v>237</v>
      </c>
      <c r="G19" s="13">
        <v>1</v>
      </c>
      <c r="H19" s="95" t="s">
        <v>238</v>
      </c>
      <c r="I19" s="106"/>
      <c r="J19" s="106"/>
      <c r="K19" s="106"/>
      <c r="L19" s="106"/>
      <c r="M19" s="106"/>
      <c r="N19" s="106"/>
      <c r="O19" s="106"/>
      <c r="P19" s="110"/>
      <c r="Q19" s="110"/>
      <c r="R19" s="110">
        <v>1</v>
      </c>
      <c r="S19" s="112"/>
      <c r="T19" s="23" t="s">
        <v>936</v>
      </c>
      <c r="U19" s="94" t="s">
        <v>1040</v>
      </c>
      <c r="V19" s="122" t="s">
        <v>1042</v>
      </c>
    </row>
    <row r="20" spans="1:22" ht="21.95" customHeight="1">
      <c r="A20" s="11">
        <v>83</v>
      </c>
      <c r="B20" s="131" t="s">
        <v>236</v>
      </c>
      <c r="C20" s="13" t="s">
        <v>19</v>
      </c>
      <c r="D20" s="3" t="s">
        <v>10</v>
      </c>
      <c r="E20" s="20" t="s">
        <v>99</v>
      </c>
      <c r="F20" s="20" t="s">
        <v>239</v>
      </c>
      <c r="G20" s="13">
        <v>2</v>
      </c>
      <c r="H20" s="95" t="s">
        <v>240</v>
      </c>
      <c r="I20" s="106"/>
      <c r="J20" s="106"/>
      <c r="K20" s="106"/>
      <c r="L20" s="106"/>
      <c r="M20" s="106"/>
      <c r="N20" s="106"/>
      <c r="O20" s="106"/>
      <c r="P20" s="110"/>
      <c r="Q20" s="110"/>
      <c r="R20" s="110">
        <v>1</v>
      </c>
      <c r="S20" s="112"/>
      <c r="T20" s="23" t="s">
        <v>937</v>
      </c>
      <c r="U20" s="94" t="s">
        <v>1040</v>
      </c>
      <c r="V20" s="122" t="s">
        <v>1043</v>
      </c>
    </row>
    <row r="21" spans="1:22" ht="21.95" customHeight="1">
      <c r="A21" s="11">
        <v>84</v>
      </c>
      <c r="B21" s="131" t="s">
        <v>236</v>
      </c>
      <c r="C21" s="13" t="s">
        <v>19</v>
      </c>
      <c r="D21" s="3" t="s">
        <v>10</v>
      </c>
      <c r="E21" s="20" t="s">
        <v>99</v>
      </c>
      <c r="F21" s="20" t="s">
        <v>241</v>
      </c>
      <c r="G21" s="13">
        <v>3</v>
      </c>
      <c r="H21" s="95" t="s">
        <v>242</v>
      </c>
      <c r="I21" s="106"/>
      <c r="J21" s="106"/>
      <c r="K21" s="106"/>
      <c r="L21" s="106"/>
      <c r="M21" s="106"/>
      <c r="N21" s="106"/>
      <c r="O21" s="106"/>
      <c r="P21" s="110"/>
      <c r="Q21" s="110"/>
      <c r="R21" s="110">
        <v>1</v>
      </c>
      <c r="S21" s="112"/>
      <c r="T21" s="23" t="s">
        <v>938</v>
      </c>
      <c r="U21" s="94" t="s">
        <v>1040</v>
      </c>
      <c r="V21" s="122" t="s">
        <v>1044</v>
      </c>
    </row>
    <row r="22" spans="1:22" ht="21.95" customHeight="1">
      <c r="A22" s="11">
        <v>87</v>
      </c>
      <c r="B22" s="131" t="s">
        <v>248</v>
      </c>
      <c r="C22" s="13" t="s">
        <v>19</v>
      </c>
      <c r="D22" s="3" t="s">
        <v>10</v>
      </c>
      <c r="E22" s="20" t="s">
        <v>99</v>
      </c>
      <c r="F22" s="20" t="s">
        <v>249</v>
      </c>
      <c r="G22" s="13">
        <v>1</v>
      </c>
      <c r="H22" s="95" t="s">
        <v>250</v>
      </c>
      <c r="I22" s="106"/>
      <c r="J22" s="106"/>
      <c r="K22" s="106"/>
      <c r="L22" s="106"/>
      <c r="M22" s="106">
        <v>1</v>
      </c>
      <c r="N22" s="109"/>
      <c r="O22" s="109"/>
      <c r="P22" s="112"/>
      <c r="Q22" s="112"/>
      <c r="R22" s="112"/>
      <c r="S22" s="112"/>
      <c r="T22" s="23" t="s">
        <v>939</v>
      </c>
      <c r="U22" s="94"/>
      <c r="V22" s="129"/>
    </row>
    <row r="23" spans="1:22" ht="21.95" customHeight="1">
      <c r="A23" s="11">
        <v>89</v>
      </c>
      <c r="B23" s="131" t="s">
        <v>253</v>
      </c>
      <c r="C23" s="13" t="s">
        <v>19</v>
      </c>
      <c r="D23" s="3" t="s">
        <v>10</v>
      </c>
      <c r="E23" s="20" t="s">
        <v>99</v>
      </c>
      <c r="F23" s="20" t="s">
        <v>254</v>
      </c>
      <c r="G23" s="13">
        <v>1</v>
      </c>
      <c r="H23" s="95" t="s">
        <v>255</v>
      </c>
      <c r="I23" s="106"/>
      <c r="J23" s="106">
        <v>1</v>
      </c>
      <c r="K23" s="109"/>
      <c r="L23" s="109"/>
      <c r="M23" s="109"/>
      <c r="N23" s="109"/>
      <c r="O23" s="109"/>
      <c r="P23" s="112"/>
      <c r="Q23" s="112"/>
      <c r="R23" s="112"/>
      <c r="S23" s="112"/>
      <c r="T23" s="23" t="s">
        <v>940</v>
      </c>
      <c r="U23" s="94"/>
      <c r="V23" s="129"/>
    </row>
    <row r="24" spans="1:22" ht="21.95" customHeight="1">
      <c r="A24" s="11">
        <v>90</v>
      </c>
      <c r="B24" s="131" t="s">
        <v>253</v>
      </c>
      <c r="C24" s="13" t="s">
        <v>19</v>
      </c>
      <c r="D24" s="3" t="s">
        <v>10</v>
      </c>
      <c r="E24" s="20" t="s">
        <v>99</v>
      </c>
      <c r="F24" s="20" t="s">
        <v>256</v>
      </c>
      <c r="G24" s="13">
        <v>2</v>
      </c>
      <c r="H24" s="95" t="s">
        <v>257</v>
      </c>
      <c r="I24" s="106"/>
      <c r="J24" s="106">
        <v>1</v>
      </c>
      <c r="K24" s="109"/>
      <c r="L24" s="109"/>
      <c r="M24" s="109"/>
      <c r="N24" s="109"/>
      <c r="O24" s="109"/>
      <c r="P24" s="112"/>
      <c r="Q24" s="112"/>
      <c r="R24" s="112"/>
      <c r="S24" s="112"/>
      <c r="T24" s="23" t="s">
        <v>941</v>
      </c>
      <c r="U24" s="94"/>
      <c r="V24" s="129"/>
    </row>
    <row r="25" spans="1:22" ht="21.95" customHeight="1">
      <c r="A25" s="11">
        <v>98</v>
      </c>
      <c r="B25" s="131" t="s">
        <v>275</v>
      </c>
      <c r="C25" s="13" t="s">
        <v>20</v>
      </c>
      <c r="D25" s="3" t="s">
        <v>10</v>
      </c>
      <c r="E25" s="20" t="s">
        <v>251</v>
      </c>
      <c r="F25" s="20" t="s">
        <v>276</v>
      </c>
      <c r="G25" s="13">
        <v>1</v>
      </c>
      <c r="H25" s="95" t="s">
        <v>277</v>
      </c>
      <c r="I25" s="100"/>
      <c r="J25" s="101"/>
      <c r="K25" s="101"/>
      <c r="L25" s="101"/>
      <c r="M25" s="101"/>
      <c r="N25" s="101"/>
      <c r="O25" s="97"/>
      <c r="P25" s="102"/>
      <c r="Q25" s="102"/>
      <c r="R25" s="102">
        <v>1</v>
      </c>
      <c r="S25" s="112"/>
      <c r="T25" s="23" t="s">
        <v>942</v>
      </c>
      <c r="U25" s="94" t="s">
        <v>1040</v>
      </c>
      <c r="V25" s="129" t="s">
        <v>1045</v>
      </c>
    </row>
    <row r="26" spans="1:22" ht="21.95" customHeight="1">
      <c r="A26" s="11">
        <v>99</v>
      </c>
      <c r="B26" s="131" t="s">
        <v>275</v>
      </c>
      <c r="C26" s="13" t="s">
        <v>20</v>
      </c>
      <c r="D26" s="3" t="s">
        <v>10</v>
      </c>
      <c r="E26" s="20" t="s">
        <v>251</v>
      </c>
      <c r="F26" s="20" t="s">
        <v>278</v>
      </c>
      <c r="G26" s="13">
        <v>2</v>
      </c>
      <c r="H26" s="95" t="s">
        <v>279</v>
      </c>
      <c r="I26" s="100"/>
      <c r="J26" s="101"/>
      <c r="K26" s="101"/>
      <c r="L26" s="101"/>
      <c r="M26" s="103"/>
      <c r="N26" s="103"/>
      <c r="O26" s="103">
        <v>1</v>
      </c>
      <c r="P26" s="112"/>
      <c r="Q26" s="112"/>
      <c r="R26" s="112"/>
      <c r="S26" s="112"/>
      <c r="T26" s="23" t="s">
        <v>943</v>
      </c>
      <c r="U26" s="94"/>
      <c r="V26" s="129"/>
    </row>
    <row r="27" spans="1:22" ht="21.95" customHeight="1">
      <c r="A27" s="11">
        <v>100</v>
      </c>
      <c r="B27" s="131" t="s">
        <v>280</v>
      </c>
      <c r="C27" s="13" t="s">
        <v>20</v>
      </c>
      <c r="D27" s="3" t="s">
        <v>10</v>
      </c>
      <c r="E27" s="20" t="s">
        <v>251</v>
      </c>
      <c r="F27" s="20" t="s">
        <v>281</v>
      </c>
      <c r="G27" s="13">
        <v>1</v>
      </c>
      <c r="H27" s="95" t="s">
        <v>282</v>
      </c>
      <c r="I27" s="106"/>
      <c r="J27" s="106"/>
      <c r="K27" s="106"/>
      <c r="L27" s="106"/>
      <c r="M27" s="106"/>
      <c r="N27" s="106"/>
      <c r="O27" s="106">
        <v>1</v>
      </c>
      <c r="P27" s="112"/>
      <c r="Q27" s="112"/>
      <c r="R27" s="112"/>
      <c r="S27" s="112"/>
      <c r="T27" s="23" t="s">
        <v>944</v>
      </c>
      <c r="U27" s="94"/>
      <c r="V27" s="129"/>
    </row>
    <row r="28" spans="1:22" ht="21.95" customHeight="1">
      <c r="A28" s="11">
        <v>101</v>
      </c>
      <c r="B28" s="131" t="s">
        <v>280</v>
      </c>
      <c r="C28" s="13" t="s">
        <v>20</v>
      </c>
      <c r="D28" s="3" t="s">
        <v>10</v>
      </c>
      <c r="E28" s="20" t="s">
        <v>251</v>
      </c>
      <c r="F28" s="20" t="s">
        <v>283</v>
      </c>
      <c r="G28" s="13">
        <v>2</v>
      </c>
      <c r="H28" s="95" t="s">
        <v>284</v>
      </c>
      <c r="I28" s="106"/>
      <c r="J28" s="106"/>
      <c r="K28" s="106"/>
      <c r="L28" s="106"/>
      <c r="M28" s="106"/>
      <c r="N28" s="106"/>
      <c r="O28" s="106">
        <v>1</v>
      </c>
      <c r="P28" s="112"/>
      <c r="Q28" s="112"/>
      <c r="R28" s="112"/>
      <c r="S28" s="112"/>
      <c r="T28" s="23" t="s">
        <v>945</v>
      </c>
      <c r="U28" s="94"/>
      <c r="V28" s="129"/>
    </row>
    <row r="29" spans="1:22" ht="21.95" customHeight="1">
      <c r="A29" s="11">
        <v>105</v>
      </c>
      <c r="B29" s="131" t="s">
        <v>292</v>
      </c>
      <c r="C29" s="13" t="s">
        <v>20</v>
      </c>
      <c r="D29" s="3" t="s">
        <v>10</v>
      </c>
      <c r="E29" s="20" t="s">
        <v>251</v>
      </c>
      <c r="F29" s="20" t="s">
        <v>293</v>
      </c>
      <c r="G29" s="13">
        <v>1</v>
      </c>
      <c r="H29" s="95" t="s">
        <v>294</v>
      </c>
      <c r="I29" s="106"/>
      <c r="J29" s="106"/>
      <c r="K29" s="106"/>
      <c r="L29" s="106"/>
      <c r="M29" s="106"/>
      <c r="N29" s="106"/>
      <c r="O29" s="106"/>
      <c r="P29" s="121" t="s">
        <v>1050</v>
      </c>
      <c r="Q29" s="121" t="s">
        <v>1050</v>
      </c>
      <c r="R29" s="106">
        <v>1</v>
      </c>
      <c r="S29" s="112"/>
      <c r="T29" s="23" t="s">
        <v>986</v>
      </c>
      <c r="U29" s="94" t="s">
        <v>1039</v>
      </c>
      <c r="V29" s="122" t="s">
        <v>1046</v>
      </c>
    </row>
    <row r="30" spans="1:22" ht="21.95" customHeight="1">
      <c r="A30" s="11">
        <v>106</v>
      </c>
      <c r="B30" s="131" t="s">
        <v>292</v>
      </c>
      <c r="C30" s="13" t="s">
        <v>20</v>
      </c>
      <c r="D30" s="3" t="s">
        <v>10</v>
      </c>
      <c r="E30" s="20" t="s">
        <v>251</v>
      </c>
      <c r="F30" s="20" t="s">
        <v>295</v>
      </c>
      <c r="G30" s="13">
        <v>2</v>
      </c>
      <c r="H30" s="95" t="s">
        <v>296</v>
      </c>
      <c r="I30" s="106"/>
      <c r="J30" s="106"/>
      <c r="K30" s="106"/>
      <c r="L30" s="106"/>
      <c r="M30" s="106"/>
      <c r="N30" s="106"/>
      <c r="O30" s="106"/>
      <c r="P30" s="121" t="s">
        <v>1050</v>
      </c>
      <c r="Q30" s="121" t="s">
        <v>1050</v>
      </c>
      <c r="R30" s="106">
        <v>1</v>
      </c>
      <c r="S30" s="112"/>
      <c r="T30" s="23" t="s">
        <v>987</v>
      </c>
      <c r="U30" s="94" t="s">
        <v>1039</v>
      </c>
      <c r="V30" s="122" t="s">
        <v>1046</v>
      </c>
    </row>
    <row r="31" spans="1:22" ht="21.95" customHeight="1">
      <c r="A31" s="11">
        <v>107</v>
      </c>
      <c r="B31" s="131" t="s">
        <v>292</v>
      </c>
      <c r="C31" s="13" t="s">
        <v>20</v>
      </c>
      <c r="D31" s="3" t="s">
        <v>10</v>
      </c>
      <c r="E31" s="20" t="s">
        <v>251</v>
      </c>
      <c r="F31" s="20" t="s">
        <v>297</v>
      </c>
      <c r="G31" s="13">
        <v>3</v>
      </c>
      <c r="H31" s="95" t="s">
        <v>298</v>
      </c>
      <c r="I31" s="106"/>
      <c r="J31" s="106"/>
      <c r="K31" s="106"/>
      <c r="L31" s="106"/>
      <c r="M31" s="106"/>
      <c r="N31" s="106"/>
      <c r="O31" s="106">
        <v>1</v>
      </c>
      <c r="P31" s="112"/>
      <c r="Q31" s="112"/>
      <c r="R31" s="112"/>
      <c r="S31" s="112"/>
      <c r="T31" s="23" t="s">
        <v>988</v>
      </c>
      <c r="U31" s="94"/>
      <c r="V31" s="129"/>
    </row>
    <row r="32" spans="1:22" ht="21.95" customHeight="1">
      <c r="A32" s="11">
        <v>108</v>
      </c>
      <c r="B32" s="131" t="s">
        <v>299</v>
      </c>
      <c r="C32" s="13" t="s">
        <v>20</v>
      </c>
      <c r="D32" s="3" t="s">
        <v>10</v>
      </c>
      <c r="E32" s="20" t="s">
        <v>251</v>
      </c>
      <c r="F32" s="20" t="s">
        <v>300</v>
      </c>
      <c r="G32" s="13">
        <v>1</v>
      </c>
      <c r="H32" s="95" t="s">
        <v>301</v>
      </c>
      <c r="I32" s="106"/>
      <c r="J32" s="106"/>
      <c r="K32" s="106"/>
      <c r="L32" s="106"/>
      <c r="M32" s="106"/>
      <c r="N32" s="106"/>
      <c r="O32" s="106"/>
      <c r="P32" s="111"/>
      <c r="Q32" s="111"/>
      <c r="R32" s="111">
        <v>1</v>
      </c>
      <c r="S32" s="112"/>
      <c r="T32" s="23" t="s">
        <v>945</v>
      </c>
      <c r="U32" s="94" t="s">
        <v>1040</v>
      </c>
      <c r="V32" s="122" t="s">
        <v>1047</v>
      </c>
    </row>
    <row r="33" spans="1:22" ht="21.95" customHeight="1">
      <c r="A33" s="11">
        <v>109</v>
      </c>
      <c r="B33" s="131" t="s">
        <v>299</v>
      </c>
      <c r="C33" s="13" t="s">
        <v>20</v>
      </c>
      <c r="D33" s="3" t="s">
        <v>10</v>
      </c>
      <c r="E33" s="20" t="s">
        <v>251</v>
      </c>
      <c r="F33" s="20" t="s">
        <v>302</v>
      </c>
      <c r="G33" s="13">
        <v>2</v>
      </c>
      <c r="H33" s="95" t="s">
        <v>303</v>
      </c>
      <c r="I33" s="106"/>
      <c r="J33" s="106"/>
      <c r="K33" s="106"/>
      <c r="L33" s="106"/>
      <c r="M33" s="106"/>
      <c r="N33" s="106"/>
      <c r="O33" s="106"/>
      <c r="P33" s="111"/>
      <c r="Q33" s="111"/>
      <c r="R33" s="111">
        <v>1</v>
      </c>
      <c r="S33" s="112"/>
      <c r="T33" s="23" t="s">
        <v>989</v>
      </c>
      <c r="U33" s="94" t="s">
        <v>1040</v>
      </c>
      <c r="V33" s="122" t="s">
        <v>1047</v>
      </c>
    </row>
    <row r="34" spans="1:22" ht="21.95" customHeight="1">
      <c r="A34" s="11">
        <v>111</v>
      </c>
      <c r="B34" s="131" t="s">
        <v>306</v>
      </c>
      <c r="C34" s="13" t="s">
        <v>20</v>
      </c>
      <c r="D34" s="3" t="s">
        <v>10</v>
      </c>
      <c r="E34" s="20" t="s">
        <v>251</v>
      </c>
      <c r="F34" s="20" t="s">
        <v>307</v>
      </c>
      <c r="G34" s="13">
        <v>1</v>
      </c>
      <c r="H34" s="95" t="s">
        <v>308</v>
      </c>
      <c r="I34" s="100"/>
      <c r="J34" s="101"/>
      <c r="K34" s="101"/>
      <c r="L34" s="101"/>
      <c r="M34" s="101">
        <v>1</v>
      </c>
      <c r="N34" s="109"/>
      <c r="O34" s="109"/>
      <c r="P34" s="112"/>
      <c r="Q34" s="112"/>
      <c r="R34" s="112"/>
      <c r="S34" s="112"/>
      <c r="T34" s="23" t="s">
        <v>946</v>
      </c>
      <c r="U34" s="94"/>
      <c r="V34" s="129"/>
    </row>
    <row r="35" spans="1:22" ht="21.95" customHeight="1">
      <c r="A35" s="11">
        <v>112</v>
      </c>
      <c r="B35" s="131" t="s">
        <v>306</v>
      </c>
      <c r="C35" s="13" t="s">
        <v>20</v>
      </c>
      <c r="D35" s="3" t="s">
        <v>10</v>
      </c>
      <c r="E35" s="20" t="s">
        <v>251</v>
      </c>
      <c r="F35" s="20" t="s">
        <v>309</v>
      </c>
      <c r="G35" s="13">
        <v>2</v>
      </c>
      <c r="H35" s="95" t="s">
        <v>310</v>
      </c>
      <c r="I35" s="100"/>
      <c r="J35" s="101"/>
      <c r="K35" s="101"/>
      <c r="L35" s="101"/>
      <c r="M35" s="101">
        <v>1</v>
      </c>
      <c r="N35" s="112"/>
      <c r="O35" s="112"/>
      <c r="P35" s="112"/>
      <c r="Q35" s="112"/>
      <c r="R35" s="112"/>
      <c r="S35" s="112"/>
      <c r="T35" s="23" t="s">
        <v>990</v>
      </c>
      <c r="U35" s="94"/>
      <c r="V35" s="129"/>
    </row>
    <row r="36" spans="1:22" ht="21.95" customHeight="1">
      <c r="A36" s="11">
        <v>125</v>
      </c>
      <c r="B36" s="131" t="s">
        <v>340</v>
      </c>
      <c r="C36" s="13" t="s">
        <v>20</v>
      </c>
      <c r="D36" s="3" t="s">
        <v>10</v>
      </c>
      <c r="E36" s="20" t="s">
        <v>259</v>
      </c>
      <c r="F36" s="20" t="s">
        <v>341</v>
      </c>
      <c r="G36" s="13">
        <v>1</v>
      </c>
      <c r="H36" s="95" t="s">
        <v>342</v>
      </c>
      <c r="I36" s="106"/>
      <c r="J36" s="106"/>
      <c r="K36" s="106"/>
      <c r="L36" s="106"/>
      <c r="M36" s="106"/>
      <c r="N36" s="106"/>
      <c r="O36" s="106"/>
      <c r="P36" s="111"/>
      <c r="Q36" s="111"/>
      <c r="R36" s="111">
        <v>1</v>
      </c>
      <c r="S36" s="112"/>
      <c r="T36" s="23" t="s">
        <v>947</v>
      </c>
      <c r="U36" s="94" t="s">
        <v>1040</v>
      </c>
      <c r="V36" s="122" t="s">
        <v>1048</v>
      </c>
    </row>
    <row r="37" spans="1:22" ht="21.95" customHeight="1">
      <c r="A37" s="11">
        <v>140</v>
      </c>
      <c r="B37" s="131" t="s">
        <v>370</v>
      </c>
      <c r="C37" s="13" t="s">
        <v>8</v>
      </c>
      <c r="D37" s="3" t="s">
        <v>9</v>
      </c>
      <c r="E37" s="20" t="s">
        <v>371</v>
      </c>
      <c r="F37" s="20" t="s">
        <v>376</v>
      </c>
      <c r="G37" s="13">
        <v>3</v>
      </c>
      <c r="H37" s="95" t="s">
        <v>377</v>
      </c>
      <c r="I37" s="113"/>
      <c r="J37" s="113"/>
      <c r="K37" s="113"/>
      <c r="L37" s="113"/>
      <c r="M37" s="113">
        <v>1</v>
      </c>
      <c r="N37" s="109"/>
      <c r="O37" s="109"/>
      <c r="P37" s="112"/>
      <c r="Q37" s="112"/>
      <c r="R37" s="112"/>
      <c r="S37" s="112"/>
      <c r="T37" s="23" t="s">
        <v>948</v>
      </c>
      <c r="U37" s="94"/>
      <c r="V37" s="129"/>
    </row>
    <row r="38" spans="1:22" ht="21.95" customHeight="1">
      <c r="A38" s="11">
        <v>141</v>
      </c>
      <c r="B38" s="131" t="s">
        <v>378</v>
      </c>
      <c r="C38" s="13" t="s">
        <v>8</v>
      </c>
      <c r="D38" s="3" t="s">
        <v>9</v>
      </c>
      <c r="E38" s="20" t="s">
        <v>379</v>
      </c>
      <c r="F38" s="20" t="s">
        <v>380</v>
      </c>
      <c r="G38" s="13">
        <v>1</v>
      </c>
      <c r="H38" s="95" t="s">
        <v>381</v>
      </c>
      <c r="I38" s="106"/>
      <c r="J38" s="106">
        <v>1</v>
      </c>
      <c r="K38" s="109"/>
      <c r="L38" s="109"/>
      <c r="M38" s="109"/>
      <c r="N38" s="109"/>
      <c r="O38" s="109"/>
      <c r="P38" s="112"/>
      <c r="Q38" s="112"/>
      <c r="R38" s="112"/>
      <c r="S38" s="112"/>
      <c r="T38" s="23" t="s">
        <v>949</v>
      </c>
      <c r="U38" s="94"/>
      <c r="V38" s="129"/>
    </row>
    <row r="39" spans="1:22" ht="21.95" customHeight="1">
      <c r="A39" s="11">
        <v>142</v>
      </c>
      <c r="B39" s="131" t="s">
        <v>378</v>
      </c>
      <c r="C39" s="13" t="s">
        <v>8</v>
      </c>
      <c r="D39" s="3" t="s">
        <v>9</v>
      </c>
      <c r="E39" s="20" t="s">
        <v>379</v>
      </c>
      <c r="F39" s="20" t="s">
        <v>382</v>
      </c>
      <c r="G39" s="13">
        <v>2</v>
      </c>
      <c r="H39" s="95" t="s">
        <v>383</v>
      </c>
      <c r="I39" s="113"/>
      <c r="J39" s="113"/>
      <c r="K39" s="113"/>
      <c r="L39" s="113"/>
      <c r="M39" s="113">
        <v>1</v>
      </c>
      <c r="N39" s="109"/>
      <c r="O39" s="109"/>
      <c r="P39" s="112"/>
      <c r="Q39" s="112"/>
      <c r="R39" s="112"/>
      <c r="S39" s="112"/>
      <c r="T39" s="23" t="s">
        <v>950</v>
      </c>
      <c r="U39" s="94"/>
      <c r="V39" s="129"/>
    </row>
    <row r="40" spans="1:22" ht="21.95" customHeight="1">
      <c r="A40" s="11">
        <v>145</v>
      </c>
      <c r="B40" s="131" t="s">
        <v>390</v>
      </c>
      <c r="C40" s="13" t="s">
        <v>11</v>
      </c>
      <c r="D40" s="3" t="s">
        <v>9</v>
      </c>
      <c r="E40" s="20" t="s">
        <v>391</v>
      </c>
      <c r="F40" s="20" t="s">
        <v>392</v>
      </c>
      <c r="G40" s="13">
        <v>1</v>
      </c>
      <c r="H40" s="95" t="s">
        <v>393</v>
      </c>
      <c r="I40" s="106"/>
      <c r="J40" s="106"/>
      <c r="K40" s="106"/>
      <c r="L40" s="106"/>
      <c r="M40" s="106">
        <v>1</v>
      </c>
      <c r="N40" s="109"/>
      <c r="O40" s="109"/>
      <c r="P40" s="112"/>
      <c r="Q40" s="112"/>
      <c r="R40" s="112"/>
      <c r="S40" s="112"/>
      <c r="T40" s="23" t="s">
        <v>952</v>
      </c>
      <c r="U40" s="94"/>
      <c r="V40" s="129"/>
    </row>
    <row r="41" spans="1:22" ht="21.95" customHeight="1">
      <c r="A41" s="11">
        <v>147</v>
      </c>
      <c r="B41" s="131" t="s">
        <v>396</v>
      </c>
      <c r="C41" s="13" t="s">
        <v>11</v>
      </c>
      <c r="D41" s="3" t="s">
        <v>9</v>
      </c>
      <c r="E41" s="20" t="s">
        <v>397</v>
      </c>
      <c r="F41" s="20" t="s">
        <v>398</v>
      </c>
      <c r="G41" s="13">
        <v>1</v>
      </c>
      <c r="H41" s="95" t="s">
        <v>399</v>
      </c>
      <c r="I41" s="106"/>
      <c r="J41" s="106"/>
      <c r="K41" s="106"/>
      <c r="L41" s="106"/>
      <c r="M41" s="106"/>
      <c r="N41" s="106"/>
      <c r="O41" s="106"/>
      <c r="P41" s="111">
        <v>1</v>
      </c>
      <c r="Q41" s="112"/>
      <c r="R41" s="112"/>
      <c r="S41" s="112"/>
      <c r="T41" s="23" t="s">
        <v>951</v>
      </c>
      <c r="U41" s="94" t="s">
        <v>1026</v>
      </c>
      <c r="V41" s="122" t="s">
        <v>1049</v>
      </c>
    </row>
    <row r="42" spans="1:22" ht="21.95" customHeight="1">
      <c r="A42" s="11">
        <v>148</v>
      </c>
      <c r="B42" s="131" t="s">
        <v>396</v>
      </c>
      <c r="C42" s="13" t="s">
        <v>11</v>
      </c>
      <c r="D42" s="3" t="s">
        <v>9</v>
      </c>
      <c r="E42" s="20" t="s">
        <v>397</v>
      </c>
      <c r="F42" s="20" t="s">
        <v>400</v>
      </c>
      <c r="G42" s="13">
        <v>2</v>
      </c>
      <c r="H42" s="95" t="s">
        <v>401</v>
      </c>
      <c r="I42" s="106"/>
      <c r="J42" s="106"/>
      <c r="K42" s="106"/>
      <c r="L42" s="106"/>
      <c r="M42" s="106"/>
      <c r="N42" s="106"/>
      <c r="O42" s="106">
        <v>1</v>
      </c>
      <c r="P42" s="112"/>
      <c r="Q42" s="112"/>
      <c r="R42" s="112"/>
      <c r="S42" s="112"/>
      <c r="T42" s="23" t="s">
        <v>953</v>
      </c>
      <c r="U42" s="94"/>
      <c r="V42" s="122"/>
    </row>
    <row r="43" spans="1:22" ht="21.95" customHeight="1">
      <c r="A43" s="11">
        <v>149</v>
      </c>
      <c r="B43" s="131" t="s">
        <v>396</v>
      </c>
      <c r="C43" s="13" t="s">
        <v>11</v>
      </c>
      <c r="D43" s="3" t="s">
        <v>9</v>
      </c>
      <c r="E43" s="20" t="s">
        <v>397</v>
      </c>
      <c r="F43" s="20" t="s">
        <v>402</v>
      </c>
      <c r="G43" s="13">
        <v>3</v>
      </c>
      <c r="H43" s="95" t="s">
        <v>403</v>
      </c>
      <c r="I43" s="106"/>
      <c r="J43" s="106"/>
      <c r="K43" s="106"/>
      <c r="L43" s="106"/>
      <c r="M43" s="106"/>
      <c r="N43" s="106"/>
      <c r="O43" s="106"/>
      <c r="P43" s="111">
        <v>1</v>
      </c>
      <c r="Q43" s="112"/>
      <c r="R43" s="112"/>
      <c r="S43" s="112"/>
      <c r="T43" s="23" t="s">
        <v>954</v>
      </c>
      <c r="U43" s="94" t="s">
        <v>1026</v>
      </c>
      <c r="V43" s="122" t="s">
        <v>1049</v>
      </c>
    </row>
    <row r="44" spans="1:22" ht="21.95" customHeight="1">
      <c r="A44" s="11">
        <v>155</v>
      </c>
      <c r="B44" s="131" t="s">
        <v>411</v>
      </c>
      <c r="C44" s="13" t="s">
        <v>8</v>
      </c>
      <c r="D44" s="3" t="s">
        <v>10</v>
      </c>
      <c r="E44" s="20" t="s">
        <v>363</v>
      </c>
      <c r="F44" s="20" t="s">
        <v>416</v>
      </c>
      <c r="G44" s="13">
        <v>3</v>
      </c>
      <c r="H44" s="95" t="s">
        <v>417</v>
      </c>
      <c r="I44" s="104"/>
      <c r="J44" s="105"/>
      <c r="K44" s="105"/>
      <c r="L44" s="105"/>
      <c r="M44" s="105"/>
      <c r="N44" s="105"/>
      <c r="O44" s="127">
        <v>1</v>
      </c>
      <c r="P44" s="112"/>
      <c r="Q44" s="112"/>
      <c r="R44" s="112"/>
      <c r="S44" s="112"/>
      <c r="T44" s="23" t="s">
        <v>955</v>
      </c>
      <c r="U44" s="94"/>
      <c r="V44" s="129"/>
    </row>
    <row r="45" spans="1:22" ht="21.95" customHeight="1">
      <c r="A45" s="11">
        <v>157</v>
      </c>
      <c r="B45" s="131" t="s">
        <v>418</v>
      </c>
      <c r="C45" s="13" t="s">
        <v>8</v>
      </c>
      <c r="D45" s="3" t="s">
        <v>10</v>
      </c>
      <c r="E45" s="20" t="s">
        <v>363</v>
      </c>
      <c r="F45" s="20" t="s">
        <v>421</v>
      </c>
      <c r="G45" s="13">
        <v>2</v>
      </c>
      <c r="H45" s="95" t="s">
        <v>422</v>
      </c>
      <c r="I45" s="106"/>
      <c r="J45" s="106"/>
      <c r="K45" s="106"/>
      <c r="L45" s="106"/>
      <c r="M45" s="106"/>
      <c r="N45" s="106"/>
      <c r="O45" s="106">
        <v>1</v>
      </c>
      <c r="P45" s="112"/>
      <c r="Q45" s="112"/>
      <c r="R45" s="112"/>
      <c r="S45" s="112"/>
      <c r="T45" s="23" t="s">
        <v>991</v>
      </c>
      <c r="U45" s="94"/>
      <c r="V45" s="129"/>
    </row>
    <row r="46" spans="1:22" ht="21.95" customHeight="1">
      <c r="A46" s="11">
        <v>165</v>
      </c>
      <c r="B46" s="131" t="s">
        <v>435</v>
      </c>
      <c r="C46" s="13" t="s">
        <v>8</v>
      </c>
      <c r="D46" s="3" t="s">
        <v>10</v>
      </c>
      <c r="E46" s="20" t="s">
        <v>363</v>
      </c>
      <c r="F46" s="20" t="s">
        <v>440</v>
      </c>
      <c r="G46" s="13">
        <v>3</v>
      </c>
      <c r="H46" s="95" t="s">
        <v>441</v>
      </c>
      <c r="I46" s="106"/>
      <c r="J46" s="106"/>
      <c r="K46" s="106"/>
      <c r="L46" s="106"/>
      <c r="M46" s="106">
        <v>1</v>
      </c>
      <c r="N46" s="109"/>
      <c r="O46" s="109"/>
      <c r="P46" s="112"/>
      <c r="Q46" s="112"/>
      <c r="R46" s="112"/>
      <c r="S46" s="112"/>
      <c r="T46" s="23" t="s">
        <v>957</v>
      </c>
      <c r="U46" s="94"/>
      <c r="V46" s="129"/>
    </row>
    <row r="47" spans="1:22" ht="21.95" customHeight="1">
      <c r="A47" s="11">
        <v>169</v>
      </c>
      <c r="B47" s="131" t="s">
        <v>449</v>
      </c>
      <c r="C47" s="13" t="s">
        <v>11</v>
      </c>
      <c r="D47" s="3" t="s">
        <v>10</v>
      </c>
      <c r="E47" s="20" t="s">
        <v>391</v>
      </c>
      <c r="F47" s="20" t="s">
        <v>450</v>
      </c>
      <c r="G47" s="13">
        <v>1</v>
      </c>
      <c r="H47" s="95" t="s">
        <v>451</v>
      </c>
      <c r="I47" s="106"/>
      <c r="J47" s="106"/>
      <c r="K47" s="106"/>
      <c r="L47" s="106"/>
      <c r="M47" s="106">
        <v>1</v>
      </c>
      <c r="N47" s="109"/>
      <c r="O47" s="109"/>
      <c r="P47" s="112"/>
      <c r="Q47" s="112"/>
      <c r="R47" s="112"/>
      <c r="S47" s="112"/>
      <c r="T47" s="23" t="s">
        <v>956</v>
      </c>
      <c r="U47" s="94"/>
      <c r="V47" s="129"/>
    </row>
    <row r="48" spans="1:22" ht="21.95" customHeight="1">
      <c r="A48" s="11">
        <v>170</v>
      </c>
      <c r="B48" s="131" t="s">
        <v>449</v>
      </c>
      <c r="C48" s="13" t="s">
        <v>11</v>
      </c>
      <c r="D48" s="3" t="s">
        <v>10</v>
      </c>
      <c r="E48" s="20" t="s">
        <v>391</v>
      </c>
      <c r="F48" s="20" t="s">
        <v>452</v>
      </c>
      <c r="G48" s="13">
        <v>2</v>
      </c>
      <c r="H48" s="95" t="s">
        <v>453</v>
      </c>
      <c r="I48" s="106"/>
      <c r="J48" s="106"/>
      <c r="K48" s="106"/>
      <c r="L48" s="106"/>
      <c r="M48" s="106">
        <v>1</v>
      </c>
      <c r="N48" s="109"/>
      <c r="O48" s="109"/>
      <c r="P48" s="112"/>
      <c r="Q48" s="112"/>
      <c r="R48" s="112"/>
      <c r="S48" s="112"/>
      <c r="T48" s="23" t="s">
        <v>958</v>
      </c>
      <c r="U48" s="94"/>
      <c r="V48" s="129"/>
    </row>
    <row r="49" spans="1:22" ht="21.95" customHeight="1">
      <c r="A49" s="11">
        <v>171</v>
      </c>
      <c r="B49" s="131" t="s">
        <v>449</v>
      </c>
      <c r="C49" s="13" t="s">
        <v>11</v>
      </c>
      <c r="D49" s="3" t="s">
        <v>10</v>
      </c>
      <c r="E49" s="20" t="s">
        <v>391</v>
      </c>
      <c r="F49" s="20" t="s">
        <v>454</v>
      </c>
      <c r="G49" s="13">
        <v>3</v>
      </c>
      <c r="H49" s="95" t="s">
        <v>455</v>
      </c>
      <c r="I49" s="106"/>
      <c r="J49" s="106"/>
      <c r="K49" s="106"/>
      <c r="L49" s="106"/>
      <c r="M49" s="106">
        <v>1</v>
      </c>
      <c r="N49" s="109"/>
      <c r="O49" s="109"/>
      <c r="P49" s="112"/>
      <c r="Q49" s="112"/>
      <c r="R49" s="112"/>
      <c r="S49" s="112"/>
      <c r="T49" s="23" t="s">
        <v>959</v>
      </c>
      <c r="U49" s="94"/>
      <c r="V49" s="129"/>
    </row>
    <row r="50" spans="1:22" ht="21.95" customHeight="1">
      <c r="A50" s="11">
        <v>173</v>
      </c>
      <c r="B50" s="131" t="s">
        <v>456</v>
      </c>
      <c r="C50" s="13" t="s">
        <v>8</v>
      </c>
      <c r="D50" s="3" t="s">
        <v>10</v>
      </c>
      <c r="E50" s="20" t="s">
        <v>379</v>
      </c>
      <c r="F50" s="20" t="s">
        <v>459</v>
      </c>
      <c r="G50" s="13">
        <v>2</v>
      </c>
      <c r="H50" s="95" t="s">
        <v>460</v>
      </c>
      <c r="I50" s="113"/>
      <c r="J50" s="113"/>
      <c r="K50" s="113"/>
      <c r="L50" s="113"/>
      <c r="M50" s="113"/>
      <c r="N50" s="113"/>
      <c r="O50" s="113">
        <v>1</v>
      </c>
      <c r="P50" s="112"/>
      <c r="Q50" s="112"/>
      <c r="R50" s="112"/>
      <c r="S50" s="112"/>
      <c r="T50" s="23" t="s">
        <v>960</v>
      </c>
      <c r="U50" s="94"/>
      <c r="V50" s="129"/>
    </row>
    <row r="51" spans="1:22" ht="21.95" customHeight="1">
      <c r="A51" s="11">
        <v>176</v>
      </c>
      <c r="B51" s="131" t="s">
        <v>461</v>
      </c>
      <c r="C51" s="13" t="s">
        <v>8</v>
      </c>
      <c r="D51" s="3" t="s">
        <v>10</v>
      </c>
      <c r="E51" s="20" t="s">
        <v>379</v>
      </c>
      <c r="F51" s="20" t="s">
        <v>467</v>
      </c>
      <c r="G51" s="13">
        <v>3</v>
      </c>
      <c r="H51" s="95" t="s">
        <v>468</v>
      </c>
      <c r="I51" s="113"/>
      <c r="J51" s="113"/>
      <c r="K51" s="113"/>
      <c r="L51" s="113"/>
      <c r="M51" s="113"/>
      <c r="N51" s="113"/>
      <c r="O51" s="113">
        <v>1</v>
      </c>
      <c r="P51" s="112"/>
      <c r="Q51" s="112"/>
      <c r="R51" s="112"/>
      <c r="S51" s="112"/>
      <c r="T51" s="23" t="s">
        <v>961</v>
      </c>
      <c r="U51" s="94"/>
      <c r="V51" s="129"/>
    </row>
    <row r="52" spans="1:22" ht="21.95" customHeight="1">
      <c r="A52" s="11">
        <v>197</v>
      </c>
      <c r="B52" s="131" t="s">
        <v>518</v>
      </c>
      <c r="C52" s="13" t="s">
        <v>11</v>
      </c>
      <c r="D52" s="3" t="s">
        <v>10</v>
      </c>
      <c r="E52" s="20" t="s">
        <v>385</v>
      </c>
      <c r="F52" s="20" t="s">
        <v>519</v>
      </c>
      <c r="G52" s="13">
        <v>1</v>
      </c>
      <c r="H52" s="95" t="s">
        <v>520</v>
      </c>
      <c r="I52" s="106"/>
      <c r="J52" s="106"/>
      <c r="K52" s="106"/>
      <c r="L52" s="106"/>
      <c r="M52" s="106"/>
      <c r="N52" s="106"/>
      <c r="O52" s="106">
        <v>1</v>
      </c>
      <c r="P52" s="112"/>
      <c r="Q52" s="112"/>
      <c r="R52" s="112"/>
      <c r="S52" s="112"/>
      <c r="T52" s="23" t="s">
        <v>962</v>
      </c>
      <c r="U52" s="94"/>
      <c r="V52" s="129"/>
    </row>
    <row r="53" spans="1:22" ht="21.95" customHeight="1">
      <c r="A53" s="11">
        <v>198</v>
      </c>
      <c r="B53" s="131" t="s">
        <v>518</v>
      </c>
      <c r="C53" s="13" t="s">
        <v>11</v>
      </c>
      <c r="D53" s="3" t="s">
        <v>10</v>
      </c>
      <c r="E53" s="20" t="s">
        <v>385</v>
      </c>
      <c r="F53" s="20" t="s">
        <v>519</v>
      </c>
      <c r="G53" s="13">
        <v>2</v>
      </c>
      <c r="H53" s="95" t="s">
        <v>521</v>
      </c>
      <c r="I53" s="106"/>
      <c r="J53" s="106"/>
      <c r="K53" s="106"/>
      <c r="L53" s="106"/>
      <c r="M53" s="106"/>
      <c r="N53" s="106"/>
      <c r="O53" s="106">
        <v>1</v>
      </c>
      <c r="P53" s="112"/>
      <c r="Q53" s="112"/>
      <c r="R53" s="112"/>
      <c r="S53" s="112"/>
      <c r="T53" s="23" t="s">
        <v>992</v>
      </c>
      <c r="U53" s="94"/>
      <c r="V53" s="129"/>
    </row>
    <row r="54" spans="1:22" ht="21.95" customHeight="1">
      <c r="A54" s="11">
        <v>199</v>
      </c>
      <c r="B54" s="131" t="s">
        <v>518</v>
      </c>
      <c r="C54" s="13" t="s">
        <v>11</v>
      </c>
      <c r="D54" s="3" t="s">
        <v>10</v>
      </c>
      <c r="E54" s="20" t="s">
        <v>385</v>
      </c>
      <c r="F54" s="20" t="s">
        <v>522</v>
      </c>
      <c r="G54" s="13">
        <v>3</v>
      </c>
      <c r="H54" s="95" t="s">
        <v>523</v>
      </c>
      <c r="I54" s="106"/>
      <c r="J54" s="106"/>
      <c r="K54" s="106"/>
      <c r="L54" s="106"/>
      <c r="M54" s="106"/>
      <c r="N54" s="106"/>
      <c r="O54" s="111"/>
      <c r="P54" s="111"/>
      <c r="Q54" s="111"/>
      <c r="R54" s="111">
        <v>1</v>
      </c>
      <c r="S54" s="112"/>
      <c r="T54" s="23" t="s">
        <v>993</v>
      </c>
      <c r="U54" s="94" t="s">
        <v>1040</v>
      </c>
      <c r="V54" s="122" t="s">
        <v>1047</v>
      </c>
    </row>
    <row r="55" spans="1:22" ht="21.95" customHeight="1">
      <c r="A55" s="11">
        <v>200</v>
      </c>
      <c r="B55" s="131" t="s">
        <v>524</v>
      </c>
      <c r="C55" s="13" t="s">
        <v>11</v>
      </c>
      <c r="D55" s="3" t="s">
        <v>10</v>
      </c>
      <c r="E55" s="20" t="s">
        <v>385</v>
      </c>
      <c r="F55" s="20" t="s">
        <v>525</v>
      </c>
      <c r="G55" s="13">
        <v>1</v>
      </c>
      <c r="H55" s="95" t="s">
        <v>526</v>
      </c>
      <c r="I55" s="106"/>
      <c r="J55" s="106"/>
      <c r="K55" s="106"/>
      <c r="L55" s="106"/>
      <c r="M55" s="106"/>
      <c r="N55" s="106"/>
      <c r="O55" s="111"/>
      <c r="P55" s="111"/>
      <c r="Q55" s="111"/>
      <c r="R55" s="111">
        <v>1</v>
      </c>
      <c r="S55" s="112"/>
      <c r="T55" s="23" t="s">
        <v>994</v>
      </c>
      <c r="U55" s="94" t="s">
        <v>1040</v>
      </c>
      <c r="V55" s="122" t="s">
        <v>1055</v>
      </c>
    </row>
    <row r="56" spans="1:22" ht="21.95" customHeight="1">
      <c r="A56" s="11">
        <v>202</v>
      </c>
      <c r="B56" s="131" t="s">
        <v>529</v>
      </c>
      <c r="C56" s="13" t="s">
        <v>11</v>
      </c>
      <c r="D56" s="3" t="s">
        <v>10</v>
      </c>
      <c r="E56" s="20" t="s">
        <v>385</v>
      </c>
      <c r="F56" s="20" t="s">
        <v>530</v>
      </c>
      <c r="G56" s="13">
        <v>1</v>
      </c>
      <c r="H56" s="95" t="s">
        <v>531</v>
      </c>
      <c r="I56" s="106"/>
      <c r="J56" s="106"/>
      <c r="K56" s="106"/>
      <c r="L56" s="106"/>
      <c r="M56" s="106"/>
      <c r="N56" s="106"/>
      <c r="O56" s="111"/>
      <c r="P56" s="111"/>
      <c r="Q56" s="111"/>
      <c r="R56" s="111">
        <v>1</v>
      </c>
      <c r="S56" s="112"/>
      <c r="T56" s="23" t="s">
        <v>995</v>
      </c>
      <c r="U56" s="94" t="s">
        <v>1040</v>
      </c>
      <c r="V56" s="122" t="s">
        <v>1047</v>
      </c>
    </row>
    <row r="57" spans="1:22" ht="21.95" customHeight="1">
      <c r="A57" s="11">
        <v>203</v>
      </c>
      <c r="B57" s="131" t="s">
        <v>529</v>
      </c>
      <c r="C57" s="13" t="s">
        <v>11</v>
      </c>
      <c r="D57" s="3" t="s">
        <v>10</v>
      </c>
      <c r="E57" s="20" t="s">
        <v>385</v>
      </c>
      <c r="F57" s="20" t="s">
        <v>532</v>
      </c>
      <c r="G57" s="13">
        <v>2</v>
      </c>
      <c r="H57" s="95" t="s">
        <v>533</v>
      </c>
      <c r="I57" s="106"/>
      <c r="J57" s="106"/>
      <c r="K57" s="106"/>
      <c r="L57" s="106"/>
      <c r="M57" s="106"/>
      <c r="N57" s="106"/>
      <c r="O57" s="111"/>
      <c r="P57" s="111"/>
      <c r="Q57" s="111"/>
      <c r="R57" s="111">
        <v>1</v>
      </c>
      <c r="S57" s="112"/>
      <c r="T57" s="23" t="s">
        <v>963</v>
      </c>
      <c r="U57" s="94" t="s">
        <v>1040</v>
      </c>
      <c r="V57" s="122" t="s">
        <v>1047</v>
      </c>
    </row>
    <row r="58" spans="1:22" ht="21.95" customHeight="1">
      <c r="A58" s="11">
        <v>213</v>
      </c>
      <c r="B58" s="131" t="s">
        <v>555</v>
      </c>
      <c r="C58" s="13" t="s">
        <v>17</v>
      </c>
      <c r="D58" s="3" t="s">
        <v>9</v>
      </c>
      <c r="E58" s="20" t="s">
        <v>556</v>
      </c>
      <c r="F58" s="20" t="s">
        <v>559</v>
      </c>
      <c r="G58" s="13">
        <v>2</v>
      </c>
      <c r="H58" s="95" t="s">
        <v>560</v>
      </c>
      <c r="I58" s="114"/>
      <c r="J58" s="114"/>
      <c r="K58" s="114"/>
      <c r="L58" s="114"/>
      <c r="M58" s="114"/>
      <c r="N58" s="114"/>
      <c r="O58" s="114"/>
      <c r="P58" s="111"/>
      <c r="Q58" s="111"/>
      <c r="R58" s="111">
        <v>1</v>
      </c>
      <c r="S58" s="112"/>
      <c r="T58" s="23" t="s">
        <v>996</v>
      </c>
      <c r="U58" s="94" t="s">
        <v>1040</v>
      </c>
      <c r="V58" s="122" t="s">
        <v>1055</v>
      </c>
    </row>
    <row r="59" spans="1:22" ht="21.95" customHeight="1">
      <c r="A59" s="11">
        <v>220</v>
      </c>
      <c r="B59" s="131" t="s">
        <v>577</v>
      </c>
      <c r="C59" s="13" t="s">
        <v>17</v>
      </c>
      <c r="D59" s="3" t="s">
        <v>10</v>
      </c>
      <c r="E59" s="20" t="s">
        <v>548</v>
      </c>
      <c r="F59" s="20" t="s">
        <v>578</v>
      </c>
      <c r="G59" s="13">
        <v>1</v>
      </c>
      <c r="H59" s="95" t="s">
        <v>579</v>
      </c>
      <c r="I59" s="106"/>
      <c r="J59" s="106"/>
      <c r="K59" s="106"/>
      <c r="L59" s="106"/>
      <c r="M59" s="106"/>
      <c r="N59" s="106"/>
      <c r="O59" s="106">
        <v>1</v>
      </c>
      <c r="P59" s="112"/>
      <c r="Q59" s="112"/>
      <c r="R59" s="112"/>
      <c r="S59" s="112"/>
      <c r="T59" s="23" t="s">
        <v>997</v>
      </c>
      <c r="U59" s="94"/>
      <c r="V59" s="129"/>
    </row>
    <row r="60" spans="1:22" ht="21.95" customHeight="1">
      <c r="A60" s="11">
        <v>221</v>
      </c>
      <c r="B60" s="131" t="s">
        <v>577</v>
      </c>
      <c r="C60" s="13" t="s">
        <v>17</v>
      </c>
      <c r="D60" s="3" t="s">
        <v>10</v>
      </c>
      <c r="E60" s="20" t="s">
        <v>548</v>
      </c>
      <c r="F60" s="20" t="s">
        <v>580</v>
      </c>
      <c r="G60" s="13">
        <v>2</v>
      </c>
      <c r="H60" s="95" t="s">
        <v>581</v>
      </c>
      <c r="I60" s="106"/>
      <c r="J60" s="106"/>
      <c r="K60" s="106"/>
      <c r="L60" s="106"/>
      <c r="M60" s="106"/>
      <c r="N60" s="106"/>
      <c r="O60" s="106">
        <v>1</v>
      </c>
      <c r="P60" s="112"/>
      <c r="Q60" s="112"/>
      <c r="R60" s="112"/>
      <c r="S60" s="112"/>
      <c r="T60" s="23" t="s">
        <v>998</v>
      </c>
      <c r="U60" s="94"/>
      <c r="V60" s="129"/>
    </row>
    <row r="61" spans="1:22" ht="21.95" customHeight="1">
      <c r="A61" s="11">
        <v>222</v>
      </c>
      <c r="B61" s="131" t="s">
        <v>577</v>
      </c>
      <c r="C61" s="13" t="s">
        <v>17</v>
      </c>
      <c r="D61" s="3" t="s">
        <v>10</v>
      </c>
      <c r="E61" s="20" t="s">
        <v>548</v>
      </c>
      <c r="F61" s="20" t="s">
        <v>582</v>
      </c>
      <c r="G61" s="13">
        <v>3</v>
      </c>
      <c r="H61" s="95" t="s">
        <v>583</v>
      </c>
      <c r="I61" s="106"/>
      <c r="J61" s="106"/>
      <c r="K61" s="106"/>
      <c r="L61" s="106"/>
      <c r="M61" s="106"/>
      <c r="N61" s="106"/>
      <c r="O61" s="106">
        <v>1</v>
      </c>
      <c r="P61" s="112"/>
      <c r="Q61" s="112"/>
      <c r="R61" s="112"/>
      <c r="S61" s="112"/>
      <c r="T61" s="23" t="s">
        <v>999</v>
      </c>
      <c r="U61" s="94"/>
      <c r="V61" s="129"/>
    </row>
    <row r="62" spans="1:22" ht="21.95" customHeight="1">
      <c r="A62" s="11">
        <v>232</v>
      </c>
      <c r="B62" s="131" t="s">
        <v>606</v>
      </c>
      <c r="C62" s="13" t="s">
        <v>17</v>
      </c>
      <c r="D62" s="3" t="s">
        <v>10</v>
      </c>
      <c r="E62" s="20" t="s">
        <v>564</v>
      </c>
      <c r="F62" s="20" t="s">
        <v>607</v>
      </c>
      <c r="G62" s="13">
        <v>1</v>
      </c>
      <c r="H62" s="95" t="s">
        <v>608</v>
      </c>
      <c r="I62" s="107"/>
      <c r="J62" s="107"/>
      <c r="K62" s="107"/>
      <c r="L62" s="107"/>
      <c r="M62" s="114"/>
      <c r="N62" s="114"/>
      <c r="O62" s="114">
        <v>1</v>
      </c>
      <c r="P62" s="112"/>
      <c r="Q62" s="112"/>
      <c r="R62" s="112"/>
      <c r="S62" s="112"/>
      <c r="T62" s="23" t="s">
        <v>1000</v>
      </c>
      <c r="U62" s="94"/>
      <c r="V62" s="129"/>
    </row>
    <row r="63" spans="1:22" ht="21.95" customHeight="1">
      <c r="A63" s="11">
        <v>243</v>
      </c>
      <c r="B63" s="131" t="s">
        <v>633</v>
      </c>
      <c r="C63" s="13" t="s">
        <v>16</v>
      </c>
      <c r="D63" s="3" t="s">
        <v>10</v>
      </c>
      <c r="E63" s="20" t="s">
        <v>615</v>
      </c>
      <c r="F63" s="20" t="s">
        <v>636</v>
      </c>
      <c r="G63" s="13">
        <v>2</v>
      </c>
      <c r="H63" s="95" t="s">
        <v>637</v>
      </c>
      <c r="I63" s="115"/>
      <c r="J63" s="115"/>
      <c r="K63" s="115" t="s">
        <v>922</v>
      </c>
      <c r="L63" s="115"/>
      <c r="M63" s="115"/>
      <c r="N63" s="115"/>
      <c r="O63" s="115"/>
      <c r="P63" s="121" t="s">
        <v>1050</v>
      </c>
      <c r="Q63" s="121" t="s">
        <v>1050</v>
      </c>
      <c r="R63" s="106">
        <v>1</v>
      </c>
      <c r="S63" s="112"/>
      <c r="T63" s="23" t="s">
        <v>1001</v>
      </c>
      <c r="U63" s="94" t="s">
        <v>1039</v>
      </c>
      <c r="V63" s="122" t="s">
        <v>1052</v>
      </c>
    </row>
    <row r="64" spans="1:22" ht="21.95" customHeight="1">
      <c r="A64" s="11">
        <v>246</v>
      </c>
      <c r="B64" s="131" t="s">
        <v>640</v>
      </c>
      <c r="C64" s="13" t="s">
        <v>16</v>
      </c>
      <c r="D64" s="3" t="s">
        <v>10</v>
      </c>
      <c r="E64" s="20" t="s">
        <v>615</v>
      </c>
      <c r="F64" s="20" t="s">
        <v>643</v>
      </c>
      <c r="G64" s="13">
        <v>2</v>
      </c>
      <c r="H64" s="95" t="s">
        <v>644</v>
      </c>
      <c r="I64" s="106"/>
      <c r="J64" s="106"/>
      <c r="K64" s="106"/>
      <c r="L64" s="106"/>
      <c r="M64" s="106"/>
      <c r="N64" s="106"/>
      <c r="O64" s="106">
        <v>1</v>
      </c>
      <c r="P64" s="112"/>
      <c r="Q64" s="112"/>
      <c r="R64" s="112"/>
      <c r="S64" s="112"/>
      <c r="T64" s="23" t="s">
        <v>964</v>
      </c>
      <c r="U64" s="94"/>
      <c r="V64" s="129"/>
    </row>
    <row r="65" spans="1:22" ht="21.95" customHeight="1">
      <c r="A65" s="11">
        <v>247</v>
      </c>
      <c r="B65" s="131" t="s">
        <v>640</v>
      </c>
      <c r="C65" s="13" t="s">
        <v>16</v>
      </c>
      <c r="D65" s="3" t="s">
        <v>10</v>
      </c>
      <c r="E65" s="20" t="s">
        <v>615</v>
      </c>
      <c r="F65" s="20" t="s">
        <v>645</v>
      </c>
      <c r="G65" s="13">
        <v>3</v>
      </c>
      <c r="H65" s="95" t="s">
        <v>646</v>
      </c>
      <c r="I65" s="106"/>
      <c r="J65" s="106"/>
      <c r="K65" s="106"/>
      <c r="L65" s="106"/>
      <c r="M65" s="106"/>
      <c r="N65" s="106"/>
      <c r="O65" s="106"/>
      <c r="P65" s="121" t="s">
        <v>1050</v>
      </c>
      <c r="Q65" s="121" t="s">
        <v>1050</v>
      </c>
      <c r="R65" s="106">
        <v>1</v>
      </c>
      <c r="S65" s="112"/>
      <c r="T65" s="23" t="s">
        <v>1002</v>
      </c>
      <c r="U65" s="94" t="s">
        <v>1039</v>
      </c>
      <c r="V65" s="122" t="s">
        <v>1053</v>
      </c>
    </row>
    <row r="66" spans="1:22" ht="21.95" customHeight="1">
      <c r="A66" s="11">
        <v>252</v>
      </c>
      <c r="B66" s="131" t="s">
        <v>657</v>
      </c>
      <c r="C66" s="13" t="s">
        <v>12</v>
      </c>
      <c r="D66" s="3" t="s">
        <v>9</v>
      </c>
      <c r="E66" s="20" t="s">
        <v>658</v>
      </c>
      <c r="F66" s="20" t="s">
        <v>659</v>
      </c>
      <c r="G66" s="13">
        <v>1</v>
      </c>
      <c r="H66" s="95" t="s">
        <v>660</v>
      </c>
      <c r="I66" s="106"/>
      <c r="J66" s="107"/>
      <c r="K66" s="107"/>
      <c r="L66" s="107"/>
      <c r="M66" s="107"/>
      <c r="N66" s="107"/>
      <c r="O66" s="107">
        <v>1</v>
      </c>
      <c r="P66" s="112"/>
      <c r="Q66" s="112"/>
      <c r="R66" s="112"/>
      <c r="S66" s="112"/>
      <c r="T66" s="23" t="s">
        <v>1003</v>
      </c>
      <c r="U66" s="94"/>
      <c r="V66" s="129"/>
    </row>
    <row r="67" spans="1:22" ht="21.95" customHeight="1">
      <c r="A67" s="11">
        <v>253</v>
      </c>
      <c r="B67" s="131" t="s">
        <v>657</v>
      </c>
      <c r="C67" s="13" t="s">
        <v>12</v>
      </c>
      <c r="D67" s="3" t="s">
        <v>9</v>
      </c>
      <c r="E67" s="20" t="s">
        <v>658</v>
      </c>
      <c r="F67" s="20" t="s">
        <v>661</v>
      </c>
      <c r="G67" s="13">
        <v>2</v>
      </c>
      <c r="H67" s="95" t="s">
        <v>662</v>
      </c>
      <c r="I67" s="106"/>
      <c r="J67" s="106"/>
      <c r="K67" s="106"/>
      <c r="L67" s="106"/>
      <c r="M67" s="106"/>
      <c r="N67" s="106"/>
      <c r="O67" s="106">
        <v>1</v>
      </c>
      <c r="P67" s="112"/>
      <c r="Q67" s="112"/>
      <c r="R67" s="112"/>
      <c r="S67" s="112"/>
      <c r="T67" s="23" t="s">
        <v>965</v>
      </c>
      <c r="U67" s="94"/>
      <c r="V67" s="129"/>
    </row>
    <row r="68" spans="1:22" ht="21.95" customHeight="1">
      <c r="A68" s="11">
        <v>255</v>
      </c>
      <c r="B68" s="131" t="s">
        <v>665</v>
      </c>
      <c r="C68" s="13" t="s">
        <v>12</v>
      </c>
      <c r="D68" s="3" t="s">
        <v>9</v>
      </c>
      <c r="E68" s="20" t="s">
        <v>666</v>
      </c>
      <c r="F68" s="20" t="s">
        <v>667</v>
      </c>
      <c r="G68" s="13">
        <v>1</v>
      </c>
      <c r="H68" s="95" t="s">
        <v>668</v>
      </c>
      <c r="I68" s="106"/>
      <c r="J68" s="106"/>
      <c r="K68" s="106"/>
      <c r="L68" s="106"/>
      <c r="M68" s="106"/>
      <c r="N68" s="106"/>
      <c r="O68" s="106">
        <v>1</v>
      </c>
      <c r="P68" s="112"/>
      <c r="Q68" s="112"/>
      <c r="R68" s="112"/>
      <c r="S68" s="112"/>
      <c r="T68" s="23" t="s">
        <v>966</v>
      </c>
      <c r="U68" s="94"/>
      <c r="V68" s="129"/>
    </row>
    <row r="69" spans="1:22" ht="21.95" customHeight="1">
      <c r="A69" s="11">
        <v>257</v>
      </c>
      <c r="B69" s="131" t="s">
        <v>665</v>
      </c>
      <c r="C69" s="13" t="s">
        <v>12</v>
      </c>
      <c r="D69" s="3" t="s">
        <v>9</v>
      </c>
      <c r="E69" s="20" t="s">
        <v>666</v>
      </c>
      <c r="F69" s="20" t="s">
        <v>671</v>
      </c>
      <c r="G69" s="13">
        <v>3</v>
      </c>
      <c r="H69" s="95" t="s">
        <v>672</v>
      </c>
      <c r="I69" s="106"/>
      <c r="J69" s="106"/>
      <c r="K69" s="106">
        <v>1</v>
      </c>
      <c r="L69" s="109"/>
      <c r="M69" s="109"/>
      <c r="N69" s="109"/>
      <c r="O69" s="109"/>
      <c r="P69" s="112"/>
      <c r="Q69" s="112"/>
      <c r="R69" s="112"/>
      <c r="S69" s="112"/>
      <c r="T69" s="23" t="s">
        <v>967</v>
      </c>
      <c r="U69" s="94"/>
      <c r="V69" s="129"/>
    </row>
    <row r="70" spans="1:22" ht="21.95" customHeight="1">
      <c r="A70" s="11">
        <v>267</v>
      </c>
      <c r="B70" s="131" t="s">
        <v>699</v>
      </c>
      <c r="C70" s="13" t="s">
        <v>12</v>
      </c>
      <c r="D70" s="3" t="s">
        <v>10</v>
      </c>
      <c r="E70" s="20" t="s">
        <v>658</v>
      </c>
      <c r="F70" s="20" t="s">
        <v>700</v>
      </c>
      <c r="G70" s="13">
        <v>1</v>
      </c>
      <c r="H70" s="95" t="s">
        <v>701</v>
      </c>
      <c r="I70" s="106"/>
      <c r="J70" s="106"/>
      <c r="K70" s="106"/>
      <c r="L70" s="106"/>
      <c r="M70" s="106">
        <v>1</v>
      </c>
      <c r="N70" s="109"/>
      <c r="O70" s="109"/>
      <c r="P70" s="112"/>
      <c r="Q70" s="112"/>
      <c r="R70" s="112"/>
      <c r="S70" s="112"/>
      <c r="T70" s="23" t="s">
        <v>968</v>
      </c>
      <c r="U70" s="94"/>
      <c r="V70" s="129"/>
    </row>
    <row r="71" spans="1:22" ht="21.95" customHeight="1">
      <c r="A71" s="11">
        <v>268</v>
      </c>
      <c r="B71" s="131" t="s">
        <v>699</v>
      </c>
      <c r="C71" s="13" t="s">
        <v>12</v>
      </c>
      <c r="D71" s="3" t="s">
        <v>10</v>
      </c>
      <c r="E71" s="20" t="s">
        <v>658</v>
      </c>
      <c r="F71" s="20" t="s">
        <v>702</v>
      </c>
      <c r="G71" s="13">
        <v>2</v>
      </c>
      <c r="H71" s="95" t="s">
        <v>703</v>
      </c>
      <c r="I71" s="106"/>
      <c r="J71" s="106"/>
      <c r="K71" s="106"/>
      <c r="L71" s="106"/>
      <c r="M71" s="106"/>
      <c r="N71" s="106"/>
      <c r="O71" s="106">
        <v>1</v>
      </c>
      <c r="P71" s="112"/>
      <c r="Q71" s="112"/>
      <c r="R71" s="112"/>
      <c r="S71" s="112"/>
      <c r="T71" s="23" t="s">
        <v>1004</v>
      </c>
      <c r="U71" s="94"/>
      <c r="V71" s="129"/>
    </row>
    <row r="72" spans="1:22" ht="21.95" customHeight="1">
      <c r="A72" s="11">
        <v>269</v>
      </c>
      <c r="B72" s="131" t="s">
        <v>699</v>
      </c>
      <c r="C72" s="13" t="s">
        <v>12</v>
      </c>
      <c r="D72" s="3" t="s">
        <v>10</v>
      </c>
      <c r="E72" s="20" t="s">
        <v>658</v>
      </c>
      <c r="F72" s="20" t="s">
        <v>704</v>
      </c>
      <c r="G72" s="13">
        <v>3</v>
      </c>
      <c r="H72" s="95" t="s">
        <v>705</v>
      </c>
      <c r="I72" s="106"/>
      <c r="J72" s="106"/>
      <c r="K72" s="106"/>
      <c r="L72" s="106"/>
      <c r="M72" s="106">
        <v>1</v>
      </c>
      <c r="N72" s="109"/>
      <c r="O72" s="109"/>
      <c r="P72" s="112"/>
      <c r="Q72" s="112"/>
      <c r="R72" s="112"/>
      <c r="S72" s="112"/>
      <c r="T72" s="23" t="s">
        <v>969</v>
      </c>
      <c r="U72" s="94"/>
      <c r="V72" s="129"/>
    </row>
    <row r="73" spans="1:22" ht="21.95" customHeight="1">
      <c r="A73" s="11">
        <v>270</v>
      </c>
      <c r="B73" s="131" t="s">
        <v>706</v>
      </c>
      <c r="C73" s="13" t="s">
        <v>12</v>
      </c>
      <c r="D73" s="3" t="s">
        <v>10</v>
      </c>
      <c r="E73" s="20" t="s">
        <v>658</v>
      </c>
      <c r="F73" s="20" t="s">
        <v>707</v>
      </c>
      <c r="G73" s="13">
        <v>1</v>
      </c>
      <c r="H73" s="95" t="s">
        <v>708</v>
      </c>
      <c r="I73" s="106"/>
      <c r="J73" s="106"/>
      <c r="K73" s="106"/>
      <c r="L73" s="106"/>
      <c r="M73" s="106">
        <v>1</v>
      </c>
      <c r="N73" s="109"/>
      <c r="O73" s="109"/>
      <c r="P73" s="112"/>
      <c r="Q73" s="112"/>
      <c r="R73" s="112"/>
      <c r="S73" s="112"/>
      <c r="T73" s="23" t="s">
        <v>970</v>
      </c>
      <c r="U73" s="94"/>
      <c r="V73" s="129"/>
    </row>
    <row r="74" spans="1:22" ht="21.95" customHeight="1">
      <c r="A74" s="11">
        <v>271</v>
      </c>
      <c r="B74" s="131" t="s">
        <v>706</v>
      </c>
      <c r="C74" s="13" t="s">
        <v>12</v>
      </c>
      <c r="D74" s="3" t="s">
        <v>10</v>
      </c>
      <c r="E74" s="20" t="s">
        <v>658</v>
      </c>
      <c r="F74" s="20" t="s">
        <v>709</v>
      </c>
      <c r="G74" s="13">
        <v>2</v>
      </c>
      <c r="H74" s="95" t="s">
        <v>710</v>
      </c>
      <c r="I74" s="106"/>
      <c r="J74" s="106"/>
      <c r="K74" s="106"/>
      <c r="L74" s="106"/>
      <c r="M74" s="106">
        <v>1</v>
      </c>
      <c r="N74" s="109"/>
      <c r="O74" s="109"/>
      <c r="P74" s="112"/>
      <c r="Q74" s="112"/>
      <c r="R74" s="112"/>
      <c r="S74" s="112"/>
      <c r="T74" s="23" t="s">
        <v>971</v>
      </c>
      <c r="U74" s="94"/>
      <c r="V74" s="129"/>
    </row>
    <row r="75" spans="1:22" ht="21.95" customHeight="1">
      <c r="A75" s="11">
        <v>272</v>
      </c>
      <c r="B75" s="131" t="s">
        <v>706</v>
      </c>
      <c r="C75" s="13" t="s">
        <v>12</v>
      </c>
      <c r="D75" s="3" t="s">
        <v>10</v>
      </c>
      <c r="E75" s="20" t="s">
        <v>658</v>
      </c>
      <c r="F75" s="20" t="s">
        <v>711</v>
      </c>
      <c r="G75" s="13">
        <v>3</v>
      </c>
      <c r="H75" s="95" t="s">
        <v>712</v>
      </c>
      <c r="I75" s="106"/>
      <c r="J75" s="106"/>
      <c r="K75" s="106"/>
      <c r="L75" s="106"/>
      <c r="M75" s="106">
        <v>1</v>
      </c>
      <c r="N75" s="109"/>
      <c r="O75" s="109"/>
      <c r="P75" s="112"/>
      <c r="Q75" s="112"/>
      <c r="R75" s="112"/>
      <c r="S75" s="112"/>
      <c r="T75" s="23" t="s">
        <v>972</v>
      </c>
      <c r="U75" s="94"/>
      <c r="V75" s="129"/>
    </row>
    <row r="76" spans="1:22" ht="21.95" customHeight="1">
      <c r="A76" s="11">
        <v>275</v>
      </c>
      <c r="B76" s="131" t="s">
        <v>718</v>
      </c>
      <c r="C76" s="13" t="s">
        <v>12</v>
      </c>
      <c r="D76" s="3" t="s">
        <v>10</v>
      </c>
      <c r="E76" s="20" t="s">
        <v>658</v>
      </c>
      <c r="F76" s="20" t="s">
        <v>719</v>
      </c>
      <c r="G76" s="13">
        <v>1</v>
      </c>
      <c r="H76" s="95" t="s">
        <v>720</v>
      </c>
      <c r="I76" s="106"/>
      <c r="J76" s="106"/>
      <c r="K76" s="106"/>
      <c r="L76" s="106"/>
      <c r="M76" s="106">
        <v>1</v>
      </c>
      <c r="N76" s="109"/>
      <c r="O76" s="109"/>
      <c r="P76" s="112"/>
      <c r="Q76" s="112"/>
      <c r="R76" s="112"/>
      <c r="S76" s="112"/>
      <c r="T76" s="23" t="s">
        <v>973</v>
      </c>
      <c r="U76" s="94"/>
      <c r="V76" s="129"/>
    </row>
    <row r="77" spans="1:22" ht="21.95" customHeight="1">
      <c r="A77" s="11">
        <v>276</v>
      </c>
      <c r="B77" s="131" t="s">
        <v>718</v>
      </c>
      <c r="C77" s="13" t="s">
        <v>12</v>
      </c>
      <c r="D77" s="3" t="s">
        <v>10</v>
      </c>
      <c r="E77" s="20" t="s">
        <v>658</v>
      </c>
      <c r="F77" s="20" t="s">
        <v>721</v>
      </c>
      <c r="G77" s="13">
        <v>2</v>
      </c>
      <c r="H77" s="95" t="s">
        <v>722</v>
      </c>
      <c r="I77" s="106"/>
      <c r="J77" s="106"/>
      <c r="K77" s="106"/>
      <c r="L77" s="106"/>
      <c r="M77" s="106">
        <v>1</v>
      </c>
      <c r="N77" s="109"/>
      <c r="O77" s="109"/>
      <c r="P77" s="112"/>
      <c r="Q77" s="112"/>
      <c r="R77" s="112"/>
      <c r="S77" s="112"/>
      <c r="T77" s="23" t="s">
        <v>974</v>
      </c>
      <c r="U77" s="94"/>
      <c r="V77" s="129"/>
    </row>
    <row r="78" spans="1:22" ht="21.95" customHeight="1">
      <c r="A78" s="11">
        <v>280</v>
      </c>
      <c r="B78" s="131" t="s">
        <v>730</v>
      </c>
      <c r="C78" s="13" t="s">
        <v>12</v>
      </c>
      <c r="D78" s="3" t="s">
        <v>10</v>
      </c>
      <c r="E78" s="20" t="s">
        <v>658</v>
      </c>
      <c r="F78" s="20" t="s">
        <v>731</v>
      </c>
      <c r="G78" s="13">
        <v>1</v>
      </c>
      <c r="H78" s="95" t="s">
        <v>732</v>
      </c>
      <c r="I78" s="116"/>
      <c r="J78" s="116"/>
      <c r="K78" s="116"/>
      <c r="L78" s="116"/>
      <c r="M78" s="116">
        <v>1</v>
      </c>
      <c r="N78" s="112"/>
      <c r="O78" s="109"/>
      <c r="P78" s="112"/>
      <c r="Q78" s="112"/>
      <c r="R78" s="112"/>
      <c r="S78" s="112"/>
      <c r="T78" s="23" t="s">
        <v>975</v>
      </c>
      <c r="U78" s="94"/>
      <c r="V78" s="129"/>
    </row>
    <row r="79" spans="1:22" ht="21.95" customHeight="1">
      <c r="A79" s="11">
        <v>281</v>
      </c>
      <c r="B79" s="131" t="s">
        <v>730</v>
      </c>
      <c r="C79" s="13" t="s">
        <v>12</v>
      </c>
      <c r="D79" s="3" t="s">
        <v>10</v>
      </c>
      <c r="E79" s="20" t="s">
        <v>658</v>
      </c>
      <c r="F79" s="20" t="s">
        <v>733</v>
      </c>
      <c r="G79" s="13">
        <v>2</v>
      </c>
      <c r="H79" s="95" t="s">
        <v>734</v>
      </c>
      <c r="I79" s="106"/>
      <c r="J79" s="106">
        <v>1</v>
      </c>
      <c r="K79" s="109"/>
      <c r="L79" s="109"/>
      <c r="M79" s="109"/>
      <c r="N79" s="109"/>
      <c r="O79" s="109"/>
      <c r="P79" s="112"/>
      <c r="Q79" s="112"/>
      <c r="R79" s="112"/>
      <c r="S79" s="112"/>
      <c r="T79" s="23" t="s">
        <v>976</v>
      </c>
      <c r="U79" s="94"/>
      <c r="V79" s="129"/>
    </row>
    <row r="80" spans="1:22" ht="21.95" customHeight="1">
      <c r="A80" s="11">
        <v>286</v>
      </c>
      <c r="B80" s="131" t="s">
        <v>745</v>
      </c>
      <c r="C80" s="13" t="s">
        <v>12</v>
      </c>
      <c r="D80" s="3" t="s">
        <v>10</v>
      </c>
      <c r="E80" s="20" t="s">
        <v>658</v>
      </c>
      <c r="F80" s="30" t="s">
        <v>746</v>
      </c>
      <c r="G80" s="13">
        <v>1</v>
      </c>
      <c r="H80" s="9" t="s">
        <v>747</v>
      </c>
      <c r="I80" s="106"/>
      <c r="J80" s="106"/>
      <c r="K80" s="106"/>
      <c r="L80" s="106"/>
      <c r="M80" s="106"/>
      <c r="N80" s="106"/>
      <c r="O80" s="106">
        <v>1</v>
      </c>
      <c r="P80" s="112"/>
      <c r="Q80" s="112"/>
      <c r="R80" s="112"/>
      <c r="S80" s="112"/>
      <c r="T80" s="23" t="s">
        <v>1005</v>
      </c>
      <c r="U80" s="94"/>
      <c r="V80" s="129"/>
    </row>
    <row r="81" spans="1:22" ht="21.95" customHeight="1">
      <c r="A81" s="11">
        <v>300</v>
      </c>
      <c r="B81" s="131" t="s">
        <v>779</v>
      </c>
      <c r="C81" s="13" t="s">
        <v>12</v>
      </c>
      <c r="D81" s="3" t="s">
        <v>10</v>
      </c>
      <c r="E81" s="20" t="s">
        <v>687</v>
      </c>
      <c r="F81" s="20" t="s">
        <v>780</v>
      </c>
      <c r="G81" s="13">
        <v>1</v>
      </c>
      <c r="H81" s="95" t="s">
        <v>781</v>
      </c>
      <c r="I81" s="106"/>
      <c r="J81" s="106">
        <v>1</v>
      </c>
      <c r="K81" s="109"/>
      <c r="L81" s="109"/>
      <c r="M81" s="109"/>
      <c r="N81" s="109"/>
      <c r="O81" s="109"/>
      <c r="P81" s="112"/>
      <c r="Q81" s="112"/>
      <c r="R81" s="112"/>
      <c r="S81" s="112"/>
      <c r="T81" s="23" t="s">
        <v>977</v>
      </c>
      <c r="U81" s="94"/>
      <c r="V81" s="129"/>
    </row>
    <row r="82" spans="1:22" ht="21.95" customHeight="1">
      <c r="A82" s="11">
        <v>303</v>
      </c>
      <c r="B82" s="131" t="s">
        <v>786</v>
      </c>
      <c r="C82" s="13" t="s">
        <v>12</v>
      </c>
      <c r="D82" s="3" t="s">
        <v>10</v>
      </c>
      <c r="E82" s="20" t="s">
        <v>666</v>
      </c>
      <c r="F82" s="20" t="s">
        <v>787</v>
      </c>
      <c r="G82" s="13">
        <v>1</v>
      </c>
      <c r="H82" s="95" t="s">
        <v>788</v>
      </c>
      <c r="I82" s="117"/>
      <c r="J82" s="117"/>
      <c r="K82" s="117"/>
      <c r="L82" s="117"/>
      <c r="M82" s="117"/>
      <c r="N82" s="117"/>
      <c r="O82" s="117">
        <v>1</v>
      </c>
      <c r="P82" s="112"/>
      <c r="Q82" s="112"/>
      <c r="R82" s="112"/>
      <c r="S82" s="112"/>
      <c r="T82" s="23" t="s">
        <v>978</v>
      </c>
      <c r="U82" s="94"/>
      <c r="V82" s="129"/>
    </row>
    <row r="83" spans="1:22" ht="21.95" customHeight="1">
      <c r="A83" s="11">
        <v>333</v>
      </c>
      <c r="B83" s="131" t="s">
        <v>862</v>
      </c>
      <c r="C83" s="13" t="s">
        <v>15</v>
      </c>
      <c r="D83" s="3" t="s">
        <v>10</v>
      </c>
      <c r="E83" s="20" t="s">
        <v>809</v>
      </c>
      <c r="F83" s="20" t="s">
        <v>863</v>
      </c>
      <c r="G83" s="13">
        <v>1</v>
      </c>
      <c r="H83" s="95" t="s">
        <v>864</v>
      </c>
      <c r="I83" s="106"/>
      <c r="J83" s="106"/>
      <c r="K83" s="106"/>
      <c r="L83" s="106"/>
      <c r="M83" s="106"/>
      <c r="N83" s="106"/>
      <c r="O83" s="106"/>
      <c r="P83" s="111"/>
      <c r="Q83" s="111">
        <v>1</v>
      </c>
      <c r="R83" s="112"/>
      <c r="S83" s="112"/>
      <c r="T83" s="23" t="s">
        <v>1006</v>
      </c>
      <c r="U83" s="94" t="s">
        <v>1036</v>
      </c>
      <c r="V83" s="122" t="s">
        <v>1051</v>
      </c>
    </row>
    <row r="84" spans="1:22" ht="21.95" customHeight="1">
      <c r="A84" s="24">
        <v>334</v>
      </c>
      <c r="B84" s="132" t="s">
        <v>862</v>
      </c>
      <c r="C84" s="13" t="s">
        <v>15</v>
      </c>
      <c r="D84" s="3" t="s">
        <v>10</v>
      </c>
      <c r="E84" s="51" t="s">
        <v>809</v>
      </c>
      <c r="F84" s="51" t="s">
        <v>865</v>
      </c>
      <c r="G84" s="120">
        <v>2</v>
      </c>
      <c r="H84" s="8" t="s">
        <v>866</v>
      </c>
      <c r="I84" s="106"/>
      <c r="J84" s="106"/>
      <c r="K84" s="106"/>
      <c r="L84" s="106"/>
      <c r="M84" s="106"/>
      <c r="N84" s="106"/>
      <c r="O84" s="106"/>
      <c r="P84" s="126" t="s">
        <v>1050</v>
      </c>
      <c r="Q84" s="126" t="s">
        <v>1050</v>
      </c>
      <c r="R84" s="106">
        <v>1</v>
      </c>
      <c r="S84" s="112"/>
      <c r="T84" s="23" t="s">
        <v>1007</v>
      </c>
      <c r="U84" s="94" t="s">
        <v>1039</v>
      </c>
      <c r="V84" s="122" t="s">
        <v>1046</v>
      </c>
    </row>
    <row r="85" spans="1:22" ht="21.95" customHeight="1">
      <c r="A85" s="11">
        <v>337</v>
      </c>
      <c r="B85" s="131" t="s">
        <v>872</v>
      </c>
      <c r="C85" s="13" t="s">
        <v>21</v>
      </c>
      <c r="D85" s="3" t="s">
        <v>9</v>
      </c>
      <c r="E85" s="20" t="s">
        <v>873</v>
      </c>
      <c r="F85" s="20" t="s">
        <v>874</v>
      </c>
      <c r="G85" s="13">
        <v>1</v>
      </c>
      <c r="H85" s="95" t="s">
        <v>875</v>
      </c>
      <c r="I85" s="118"/>
      <c r="J85" s="119"/>
      <c r="K85" s="119"/>
      <c r="L85" s="119"/>
      <c r="M85" s="119">
        <v>1</v>
      </c>
      <c r="N85" s="109"/>
      <c r="O85" s="109"/>
      <c r="P85" s="112"/>
      <c r="Q85" s="112"/>
      <c r="R85" s="112"/>
      <c r="S85" s="112"/>
      <c r="T85" s="23" t="s">
        <v>979</v>
      </c>
      <c r="U85" s="94"/>
      <c r="V85" s="129"/>
    </row>
    <row r="86" spans="1:22">
      <c r="A86" s="201" t="s">
        <v>1037</v>
      </c>
      <c r="B86" s="201"/>
      <c r="C86" s="201"/>
      <c r="D86" s="201"/>
      <c r="E86" s="201"/>
      <c r="F86" s="201"/>
      <c r="G86" s="202">
        <f>COUNTA(H5:H85)</f>
        <v>81</v>
      </c>
      <c r="H86" s="202"/>
      <c r="I86" s="79">
        <f t="shared" ref="I86:S86" si="0">SUM(I5:I85)</f>
        <v>0</v>
      </c>
      <c r="J86" s="79">
        <f t="shared" si="0"/>
        <v>5</v>
      </c>
      <c r="K86" s="79">
        <f t="shared" si="0"/>
        <v>1</v>
      </c>
      <c r="L86" s="79">
        <f t="shared" si="0"/>
        <v>0</v>
      </c>
      <c r="M86" s="79">
        <f t="shared" si="0"/>
        <v>25</v>
      </c>
      <c r="N86" s="79">
        <f t="shared" si="0"/>
        <v>0</v>
      </c>
      <c r="O86" s="79">
        <f t="shared" si="0"/>
        <v>28</v>
      </c>
      <c r="P86" s="79">
        <f t="shared" si="0"/>
        <v>2</v>
      </c>
      <c r="Q86" s="79">
        <f t="shared" si="0"/>
        <v>1</v>
      </c>
      <c r="R86" s="79">
        <f t="shared" si="0"/>
        <v>19</v>
      </c>
      <c r="S86" s="79">
        <f t="shared" si="0"/>
        <v>0</v>
      </c>
      <c r="T86" s="80"/>
      <c r="U86" s="80"/>
      <c r="V86" s="129"/>
    </row>
    <row r="88" spans="1:22">
      <c r="H88" t="s">
        <v>1038</v>
      </c>
      <c r="I88" s="133">
        <v>5</v>
      </c>
    </row>
    <row r="89" spans="1:22">
      <c r="H89" t="s">
        <v>1058</v>
      </c>
      <c r="I89" s="133">
        <f>22-5</f>
        <v>17</v>
      </c>
    </row>
  </sheetData>
  <mergeCells count="21">
    <mergeCell ref="A86:F86"/>
    <mergeCell ref="G86:H86"/>
    <mergeCell ref="T2:U4"/>
    <mergeCell ref="V2:V4"/>
    <mergeCell ref="A2:A4"/>
    <mergeCell ref="B2:B4"/>
    <mergeCell ref="C2:C4"/>
    <mergeCell ref="D2:D4"/>
    <mergeCell ref="E2:E4"/>
    <mergeCell ref="F2:F4"/>
    <mergeCell ref="G2:G4"/>
    <mergeCell ref="H2:H4"/>
    <mergeCell ref="I2:S2"/>
    <mergeCell ref="S3:S4"/>
    <mergeCell ref="I3:I4"/>
    <mergeCell ref="J3:J4"/>
    <mergeCell ref="K3:K4"/>
    <mergeCell ref="L3:M3"/>
    <mergeCell ref="N3:O3"/>
    <mergeCell ref="P3:Q3"/>
    <mergeCell ref="R3:R4"/>
  </mergeCells>
  <conditionalFormatting sqref="P5:T10 P11:R11 S11:T12 P13:T14 S15:T15 P16:T18 P20:R21 S19:T21 P22:T24 P26:R28 O33 P29:Q33 R31:R33 S25:T33 P34:T35 S36:T36 P37:T40 P41:P42 Q41:T43 P44:T51 P52:R54 P56:R56 S52:T57 P58:T63 R64 P64:Q65 S64:T65 P66:T82 R83 P83:Q84 S83:T84 P85:T85 P6:Q11">
    <cfRule type="containsText" dxfId="0" priority="1" operator="containsText" text="Bind up - 81">
      <formula>NOT(ISERROR(SEARCH("Bind up - 81",O5)))</formula>
    </cfRule>
  </conditionalFormatting>
  <pageMargins left="0.23622047244094491" right="0.15748031496062992" top="0.46" bottom="0.43" header="0.31496062992125984" footer="0.31496062992125984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List of MS</vt:lpstr>
      <vt:lpstr>Sheet1</vt:lpstr>
      <vt:lpstr>Bindup 81</vt:lpstr>
      <vt:lpstr>'Bindup 81'!Print_Area</vt:lpstr>
      <vt:lpstr>'List of MS'!Print_Area</vt:lpstr>
      <vt:lpstr>'Bindup 81'!Print_Titles</vt:lpstr>
      <vt:lpstr>'List of MS'!Print_Titles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LAV KUMAR</cp:lastModifiedBy>
  <cp:lastPrinted>2016-12-14T09:33:49Z</cp:lastPrinted>
  <dcterms:created xsi:type="dcterms:W3CDTF">2015-09-02T05:32:20Z</dcterms:created>
  <dcterms:modified xsi:type="dcterms:W3CDTF">2017-09-18T11:19:11Z</dcterms:modified>
</cp:coreProperties>
</file>